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drawings/drawing18.xml" ContentType="application/vnd.openxmlformats-officedocument.drawingml.chartshapes+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drawings/drawing19.xml" ContentType="application/vnd.openxmlformats-officedocument.drawingml.chartshapes+xml"/>
  <Override PartName="/xl/charts/chart7.xml" ContentType="application/vnd.openxmlformats-officedocument.drawingml.chart+xml"/>
  <Override PartName="/xl/drawings/drawing20.xml" ContentType="application/vnd.openxmlformats-officedocument.drawingml.chartshapes+xml"/>
  <Override PartName="/xl/charts/chart8.xml" ContentType="application/vnd.openxmlformats-officedocument.drawingml.chart+xml"/>
  <Override PartName="/xl/drawings/drawing21.xml" ContentType="application/vnd.openxmlformats-officedocument.drawingml.chartshapes+xml"/>
  <Override PartName="/xl/charts/chart9.xml" ContentType="application/vnd.openxmlformats-officedocument.drawingml.chart+xml"/>
  <Override PartName="/xl/drawings/drawing22.xml" ContentType="application/vnd.openxmlformats-officedocument.drawingml.chartshapes+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drawings/drawing23.xml" ContentType="application/vnd.openxmlformats-officedocument.drawingml.chartshapes+xml"/>
  <Override PartName="/xl/charts/chart13.xml" ContentType="application/vnd.openxmlformats-officedocument.drawingml.chart+xml"/>
  <Override PartName="/xl/drawings/drawing24.xml" ContentType="application/vnd.openxmlformats-officedocument.drawingml.chartshapes+xml"/>
  <Override PartName="/xl/charts/chart14.xml" ContentType="application/vnd.openxmlformats-officedocument.drawingml.chart+xml"/>
  <Override PartName="/xl/drawings/drawing25.xml" ContentType="application/vnd.openxmlformats-officedocument.drawingml.chartshapes+xml"/>
  <Override PartName="/xl/charts/chart15.xml" ContentType="application/vnd.openxmlformats-officedocument.drawingml.chart+xml"/>
  <Override PartName="/xl/drawings/drawing26.xml" ContentType="application/vnd.openxmlformats-officedocument.drawingml.chartshapes+xml"/>
  <Override PartName="/xl/charts/chart16.xml" ContentType="application/vnd.openxmlformats-officedocument.drawingml.chart+xml"/>
  <Override PartName="/xl/drawings/drawing27.xml" ContentType="application/vnd.openxmlformats-officedocument.drawingml.chartshapes+xml"/>
  <Override PartName="/xl/charts/chart17.xml" ContentType="application/vnd.openxmlformats-officedocument.drawingml.chart+xml"/>
  <Override PartName="/xl/drawings/drawing28.xml" ContentType="application/vnd.openxmlformats-officedocument.drawingml.chartshapes+xml"/>
  <Override PartName="/xl/charts/chart18.xml" ContentType="application/vnd.openxmlformats-officedocument.drawingml.chart+xml"/>
  <Override PartName="/xl/drawings/drawing29.xml" ContentType="application/vnd.openxmlformats-officedocument.drawingml.chartshapes+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225"/>
  <workbookPr codeName="ThisWorkbook" defaultThemeVersion="166925"/>
  <mc:AlternateContent xmlns:mc="http://schemas.openxmlformats.org/markup-compatibility/2006">
    <mc:Choice Requires="x15">
      <x15ac:absPath xmlns:x15ac="http://schemas.microsoft.com/office/spreadsheetml/2010/11/ac" url="https://d.docs.live.net/95593416c17871f7/Excel-SigmaXL/"/>
    </mc:Choice>
  </mc:AlternateContent>
  <xr:revisionPtr revIDLastSave="0" documentId="8_{B5EFCC98-13E5-46C9-ABF5-CB8297BBE0E8}" xr6:coauthVersionLast="47" xr6:coauthVersionMax="47" xr10:uidLastSave="{00000000-0000-0000-0000-000000000000}"/>
  <bookViews>
    <workbookView xWindow="-120" yWindow="-120" windowWidth="20730" windowHeight="11160" firstSheet="6" activeTab="11" xr2:uid="{80BFDE17-75CB-42B6-B32B-8533239F259E}"/>
  </bookViews>
  <sheets>
    <sheet name="BB Menu" sheetId="1" r:id="rId1"/>
    <sheet name="10by10" sheetId="84" r:id="rId2"/>
    <sheet name="Descrip Stats" sheetId="3" r:id="rId3"/>
    <sheet name="Histogram" sheetId="6" r:id="rId4"/>
    <sheet name="Boxplot" sheetId="13" r:id="rId5"/>
    <sheet name="Normal Prob Plots" sheetId="69" r:id="rId6"/>
    <sheet name="Process Capability" sheetId="14" r:id="rId7"/>
    <sheet name="MSA" sheetId="18" r:id="rId8"/>
    <sheet name="ANOVA" sheetId="88" r:id="rId9"/>
    <sheet name="Chi-Square" sheetId="100" r:id="rId10"/>
    <sheet name="Multi_Vari" sheetId="20" r:id="rId11"/>
    <sheet name="Advanced Multiple Regression" sheetId="2" r:id="rId12"/>
    <sheet name="Sheet2" sheetId="121" r:id="rId13"/>
    <sheet name="Multiple Regression" sheetId="31" r:id="rId14"/>
    <sheet name="1 Sample t-Test" sheetId="61" r:id="rId15"/>
    <sheet name="2 Sample t-Test" sheetId="64" r:id="rId16"/>
    <sheet name="Sheet4" sheetId="123" r:id="rId17"/>
    <sheet name="3 Factor DOE" sheetId="60" r:id="rId18"/>
    <sheet name="Sheet3" sheetId="122" r:id="rId19"/>
    <sheet name="Taguchi L8 Four-Factor" sheetId="120" r:id="rId20"/>
    <sheet name="X-Bar and R" sheetId="82" r:id="rId21"/>
    <sheet name="Individuals and MR" sheetId="65" r:id="rId22"/>
    <sheet name="P Chart" sheetId="79" r:id="rId23"/>
    <sheet name="NP Chart" sheetId="78" r:id="rId24"/>
    <sheet name="C Chart" sheetId="80" r:id="rId25"/>
    <sheet name="U Chart" sheetId="67" r:id="rId26"/>
    <sheet name="Drinks Delivery" sheetId="135" r:id="rId27"/>
    <sheet name="Robust Cake" sheetId="136" r:id="rId28"/>
    <sheet name="HistData(3) (3)" sheetId="15" state="hidden" r:id="rId29"/>
    <sheet name="HistData(3) (2)" sheetId="10" state="hidden" r:id="rId30"/>
    <sheet name="HistData(3) (1)" sheetId="7" state="hidden" r:id="rId31"/>
  </sheets>
  <externalReferences>
    <externalReference r:id="rId32"/>
    <externalReference r:id="rId33"/>
    <externalReference r:id="rId34"/>
    <externalReference r:id="rId35"/>
    <externalReference r:id="rId36"/>
    <externalReference r:id="rId37"/>
    <externalReference r:id="rId38"/>
    <externalReference r:id="rId39"/>
    <externalReference r:id="rId40"/>
  </externalReferences>
  <definedNames>
    <definedName name="_cat1">#REF!</definedName>
    <definedName name="_cat2">#REF!</definedName>
    <definedName name="_difference_1t">#REF!</definedName>
    <definedName name="_xlnm._FilterDatabase" localSheetId="21" hidden="1">'Individuals and MR'!$A$1:$G$101</definedName>
    <definedName name="_GRP1">#REF!</definedName>
    <definedName name="_GRP2">#REF!</definedName>
    <definedName name="_GRP3">#REF!</definedName>
    <definedName name="_GRP4">#REF!</definedName>
    <definedName name="_GRP5">#REF!</definedName>
    <definedName name="_GRP6">#REF!</definedName>
    <definedName name="_GRP7">#REF!</definedName>
    <definedName name="_GRP8">#REF!</definedName>
    <definedName name="_GRP9">#REF!</definedName>
    <definedName name="_lel_1t">#REF!</definedName>
    <definedName name="_one11">#REF!</definedName>
    <definedName name="_r7">#REF!</definedName>
    <definedName name="_t2_1t">#REF!</definedName>
    <definedName name="_Target_1t">#REF!</definedName>
    <definedName name="_uel_1t">#REF!</definedName>
    <definedName name="_var1">#REF!</definedName>
    <definedName name="_var10">#REF!</definedName>
    <definedName name="_var11">#REF!</definedName>
    <definedName name="_var2">#REF!</definedName>
    <definedName name="_var3">#REF!</definedName>
    <definedName name="_var4">#REF!</definedName>
    <definedName name="_var5">#REF!</definedName>
    <definedName name="_var6">#REF!</definedName>
    <definedName name="_var7">#REF!</definedName>
    <definedName name="_var8">#REF!</definedName>
    <definedName name="_var9">#REF!</definedName>
    <definedName name="A_1" localSheetId="19">'Taguchi L8 Four-Factor'!$D$12</definedName>
    <definedName name="A_1">#REF!</definedName>
    <definedName name="A_2" localSheetId="19">'Taguchi L8 Four-Factor'!$E$12</definedName>
    <definedName name="A_2">#REF!</definedName>
    <definedName name="A_coded" localSheetId="19">'Taguchi L8 Four-Factor'!$I$12</definedName>
    <definedName name="A_coded">#REF!</definedName>
    <definedName name="A_name" localSheetId="19">'Taguchi L8 Four-Factor'!$C$12</definedName>
    <definedName name="A_name">#REF!</definedName>
    <definedName name="addDataLCL" localSheetId="1">OFFSET('[1]Rough data'!$D$2,0,0,COUNT('[1]Rough data'!$M$1:$M$65536),1)</definedName>
    <definedName name="addDataLCL">OFFSET('[2]Rough data'!$D$2,0,0,COUNT('[2]Rough data'!$M$1:$M$65536),1)</definedName>
    <definedName name="addDataMean" localSheetId="1">OFFSET('[1]Rough data'!$N$1,0,0,COUNT('[1]Rough data'!$M$1:$M$65536),1)</definedName>
    <definedName name="addDataMean">OFFSET('[2]Rough data'!$N$1,0,0,COUNT('[2]Rough data'!$M$1:$M$65536),1)</definedName>
    <definedName name="addDataSource" localSheetId="1">OFFSET('[1]Rough data'!$M$1,0,0,MATCH(1E+306,'[1]Rough data'!$M$1:$M$65536,1),1)</definedName>
    <definedName name="addDataSource">OFFSET('[2]Rough data'!$M$1,0,0,MATCH(1E+306,'[2]Rough data'!$M$1:$M$65536,1),1)</definedName>
    <definedName name="addDataUCL" localSheetId="1">OFFSET('[1]Rough data'!$B$2,0,0,COUNT('[1]Rough data'!$M$1:$M$65536),1)</definedName>
    <definedName name="addDataUCL">OFFSET('[2]Rough data'!$B$2,0,0,COUNT('[2]Rough data'!$M$1:$M$65536),1)</definedName>
    <definedName name="Amount">#REF!</definedName>
    <definedName name="Application_Used">#REF!</definedName>
    <definedName name="Approval_Time">#REF!</definedName>
    <definedName name="Approved_Dis">#REF!</definedName>
    <definedName name="axismax">#REF!</definedName>
    <definedName name="B_1" localSheetId="19">'Taguchi L8 Four-Factor'!$D$13</definedName>
    <definedName name="B_1">#REF!</definedName>
    <definedName name="B_2" localSheetId="19">'Taguchi L8 Four-Factor'!$E$13</definedName>
    <definedName name="B_2">#REF!</definedName>
    <definedName name="B_coded" localSheetId="19">'Taguchi L8 Four-Factor'!$I$13</definedName>
    <definedName name="B_coded">#REF!</definedName>
    <definedName name="B_name" localSheetId="19">'Taguchi L8 Four-Factor'!$C$13</definedName>
    <definedName name="B_name">#REF!</definedName>
    <definedName name="bins_array">#REF!</definedName>
    <definedName name="binSource" localSheetId="1">OFFSET(#REF!,0,0,COUNT(#REF!),1)</definedName>
    <definedName name="binSource">OFFSET(#REF!,0,0,COUNT(#REF!),1)</definedName>
    <definedName name="Branch1">#REF!</definedName>
    <definedName name="Branch2">#REF!</definedName>
    <definedName name="Branch3">#REF!</definedName>
    <definedName name="Branch4">#REF!</definedName>
    <definedName name="Branch5">#REF!</definedName>
    <definedName name="Branch6">#REF!</definedName>
    <definedName name="C_1" localSheetId="19">'Taguchi L8 Four-Factor'!$D$14</definedName>
    <definedName name="C_1">#REF!</definedName>
    <definedName name="C_2" localSheetId="19">'Taguchi L8 Four-Factor'!$E$14</definedName>
    <definedName name="C_2">#REF!</definedName>
    <definedName name="C_coded" localSheetId="19">'Taguchi L8 Four-Factor'!$I$14</definedName>
    <definedName name="C_coded">#REF!</definedName>
    <definedName name="C_name" localSheetId="19">'Taguchi L8 Four-Factor'!$C$14</definedName>
    <definedName name="C_name">#REF!</definedName>
    <definedName name="cat">#REF!</definedName>
    <definedName name="cdfButton_Click" localSheetId="1">'10by10'!cdfButton_Click</definedName>
    <definedName name="cdfButton_Click" localSheetId="17">'3 Factor DOE'!cdfButton_Click</definedName>
    <definedName name="cdfButton_Click">[0]!cdfButton_Click</definedName>
    <definedName name="cell1">MSA!$G$1</definedName>
    <definedName name="chartSource" localSheetId="1">OFFSET('[3]Rough data'!$B$1,0,0,MATCH(1E+306,'[3]Rough data'!$B$1:$B$65536,1),2)</definedName>
    <definedName name="chartSource">OFFSET('[4]Rough data'!$B$1,0,0,MATCH(1E+306,'[4]Rough data'!$B$1:$B$65536,1),2)</definedName>
    <definedName name="cnt">#REF!</definedName>
    <definedName name="corl1">#REF!</definedName>
    <definedName name="corl10">#REF!</definedName>
    <definedName name="corl11">#REF!</definedName>
    <definedName name="corl2">#REF!</definedName>
    <definedName name="corl3">#REF!</definedName>
    <definedName name="corl4">#REF!</definedName>
    <definedName name="corl5">#REF!</definedName>
    <definedName name="corl6">#REF!</definedName>
    <definedName name="corl7">#REF!</definedName>
    <definedName name="corl8">#REF!</definedName>
    <definedName name="corl9">#REF!</definedName>
    <definedName name="cpk_Area_Style_Click" localSheetId="1">'10by10'!cpk_Area_Style_Click</definedName>
    <definedName name="cpk_Area_Style_Click" localSheetId="17">'3 Factor DOE'!cpk_Area_Style_Click</definedName>
    <definedName name="cpk_Area_Style_Click">[0]!cpk_Area_Style_Click</definedName>
    <definedName name="cpk_Change_LSL_Click" localSheetId="1">'10by10'!cpk_Change_LSL_Click</definedName>
    <definedName name="cpk_Change_LSL_Click" localSheetId="17">'3 Factor DOE'!cpk_Change_LSL_Click</definedName>
    <definedName name="cpk_Change_LSL_Click">[0]!cpk_Change_LSL_Click</definedName>
    <definedName name="cpk_Change_USL_Click" localSheetId="1">'10by10'!cpk_Change_USL_Click</definedName>
    <definedName name="cpk_Change_USL_Click" localSheetId="17">'3 Factor DOE'!cpk_Change_USL_Click</definedName>
    <definedName name="cpk_Change_USL_Click">[0]!cpk_Change_USL_Click</definedName>
    <definedName name="cpk_Line_Style_Click" localSheetId="1">'10by10'!cpk_Line_Style_Click</definedName>
    <definedName name="cpk_Line_Style_Click" localSheetId="17">'3 Factor DOE'!cpk_Line_Style_Click</definedName>
    <definedName name="cpk_Line_Style_Click">[0]!cpk_Line_Style_Click</definedName>
    <definedName name="cpk_No_LSL_Click" localSheetId="1">'10by10'!cpk_No_LSL_Click</definedName>
    <definedName name="cpk_No_LSL_Click" localSheetId="17">'3 Factor DOE'!cpk_No_LSL_Click</definedName>
    <definedName name="cpk_No_LSL_Click">[0]!cpk_No_LSL_Click</definedName>
    <definedName name="cpk_No_USL_Click" localSheetId="1">'10by10'!cpk_No_USL_Click</definedName>
    <definedName name="cpk_No_USL_Click" localSheetId="17">'3 Factor DOE'!cpk_No_USL_Click</definedName>
    <definedName name="cpk_No_USL_Click">[0]!cpk_No_USL_Click</definedName>
    <definedName name="cpk_Res_Spinner_Click" localSheetId="1">'10by10'!cpk_Res_Spinner_Click</definedName>
    <definedName name="cpk_Res_Spinner_Click" localSheetId="17">'3 Factor DOE'!cpk_Res_Spinner_Click</definedName>
    <definedName name="cpk_Res_Spinner_Click">[0]!cpk_Res_Spinner_Click</definedName>
    <definedName name="cpkButton_Click" localSheetId="1">'10by10'!cpkButton_Click</definedName>
    <definedName name="cpkButton_Click" localSheetId="17">'3 Factor DOE'!cpkButton_Click</definedName>
    <definedName name="cpkButton_Click">[0]!cpkButton_Click</definedName>
    <definedName name="crng">#REF!</definedName>
    <definedName name="CumulativeSum">#REF!</definedName>
    <definedName name="Customer_Sat">#REF!</definedName>
    <definedName name="Cycle_Time">#REF!</definedName>
    <definedName name="Cycle_Time___Discrete">#REF!</definedName>
    <definedName name="D_1" localSheetId="19">'Taguchi L8 Four-Factor'!$D$15</definedName>
    <definedName name="D_1">#REF!</definedName>
    <definedName name="D_2" localSheetId="19">'Taguchi L8 Four-Factor'!$E$15</definedName>
    <definedName name="D_2">#REF!</definedName>
    <definedName name="D_coded" localSheetId="19">'Taguchi L8 Four-Factor'!$I$15</definedName>
    <definedName name="D_coded">#REF!</definedName>
    <definedName name="D_name" localSheetId="19">'Taguchi L8 Four-Factor'!$C$15</definedName>
    <definedName name="D_name">#REF!</definedName>
    <definedName name="D100_">#REF!</definedName>
    <definedName name="D105_">#REF!</definedName>
    <definedName name="D114_">#REF!</definedName>
    <definedName name="D118_">#REF!</definedName>
    <definedName name="D12_">#REF!</definedName>
    <definedName name="D14_">#REF!</definedName>
    <definedName name="D2_">#REF!</definedName>
    <definedName name="D22_">#REF!</definedName>
    <definedName name="D29_">#REF!</definedName>
    <definedName name="D3_">#REF!</definedName>
    <definedName name="D35_">#REF!</definedName>
    <definedName name="D71_">#REF!</definedName>
    <definedName name="data">#REF!</definedName>
    <definedName name="data_array">#REF!</definedName>
    <definedName name="dataSource" localSheetId="1">OFFSET(#REF!,0,0,COUNT(#REF!),1)</definedName>
    <definedName name="dataSource">OFFSET(#REF!,0,0,COUNT(#REF!),1)</definedName>
    <definedName name="DAY">#REF!</definedName>
    <definedName name="Diagram_Back_Click" localSheetId="1">'10by10'!Diagram_Back_Click</definedName>
    <definedName name="Diagram_Back_Click" localSheetId="17">'3 Factor DOE'!Diagram_Back_Click</definedName>
    <definedName name="Diagram_Back_Click">[0]!Diagram_Back_Click</definedName>
    <definedName name="Diagram_Finish_Click" localSheetId="1">'10by10'!Diagram_Finish_Click</definedName>
    <definedName name="Diagram_Finish_Click" localSheetId="17">'3 Factor DOE'!Diagram_Finish_Click</definedName>
    <definedName name="Diagram_Finish_Click">[0]!Diagram_Finish_Click</definedName>
    <definedName name="Diagram_Finish_Click_" localSheetId="1">'10by10'!Diagram_Finish_Click_</definedName>
    <definedName name="Diagram_Finish_Click_" localSheetId="17">'3 Factor DOE'!Diagram_Finish_Click_</definedName>
    <definedName name="Diagram_Finish_Click_">[0]!Diagram_Finish_Click_</definedName>
    <definedName name="Diagrams_Dialog_Constructor" localSheetId="1">'10by10'!Diagrams_Dialog_Constructor</definedName>
    <definedName name="Diagrams_Dialog_Constructor" localSheetId="17">'3 Factor DOE'!Diagrams_Dialog_Constructor</definedName>
    <definedName name="Diagrams_Dialog_Constructor">[0]!Diagrams_Dialog_Constructor</definedName>
    <definedName name="DOW">#REF!</definedName>
    <definedName name="E_1">#REF!</definedName>
    <definedName name="E_2">#REF!</definedName>
    <definedName name="E_coded">#REF!</definedName>
    <definedName name="E_name">#REF!</definedName>
    <definedName name="end" localSheetId="1">#REF!</definedName>
    <definedName name="end">#REF!</definedName>
    <definedName name="enda">#REF!</definedName>
    <definedName name="endrange">#REF!</definedName>
    <definedName name="endxlrnge" localSheetId="1">#REF!</definedName>
    <definedName name="endxlrnge">#REF!</definedName>
    <definedName name="F_1">#REF!</definedName>
    <definedName name="F_2">#REF!</definedName>
    <definedName name="F_coded">#REF!</definedName>
    <definedName name="F_name">#REF!</definedName>
    <definedName name="freqSource" localSheetId="1">OFFSET(#REF!,0,0,COUNT(#REF!),1)</definedName>
    <definedName name="freqSource">OFFSET(#REF!,0,0,COUNT(#REF!),1)</definedName>
    <definedName name="frng">#REF!</definedName>
    <definedName name="frrng">#REF!</definedName>
    <definedName name="FTestBaseCell">#REF!</definedName>
    <definedName name="G_1">#REF!</definedName>
    <definedName name="G_2">#REF!</definedName>
    <definedName name="g_Cancel_Chart" localSheetId="1">'10by10'!g_Cancel_Chart</definedName>
    <definedName name="g_Cancel_Chart" localSheetId="17">'3 Factor DOE'!g_Cancel_Chart</definedName>
    <definedName name="g_Cancel_Chart">[0]!g_Cancel_Chart</definedName>
    <definedName name="G_coded">#REF!</definedName>
    <definedName name="G_name">#REF!</definedName>
    <definedName name="grand">#REF!</definedName>
    <definedName name="group" localSheetId="1">#REF!</definedName>
    <definedName name="group">#REF!</definedName>
    <definedName name="H_1">#REF!</definedName>
    <definedName name="H_2">#REF!</definedName>
    <definedName name="H_coded">#REF!</definedName>
    <definedName name="H_name">#REF!</definedName>
    <definedName name="headingrng">'Drinks Delivery'!$A$2:$L$2</definedName>
    <definedName name="Height">16</definedName>
    <definedName name="high">#REF!</definedName>
    <definedName name="highlight1">#REF!</definedName>
    <definedName name="hist_Back_Click" localSheetId="1">'10by10'!hist_Back_Click</definedName>
    <definedName name="hist_Back_Click" localSheetId="17">'3 Factor DOE'!hist_Back_Click</definedName>
    <definedName name="hist_Back_Click">[0]!hist_Back_Click</definedName>
    <definedName name="hist_Save_Defaults" localSheetId="1">'10by10'!hist_Save_Defaults</definedName>
    <definedName name="hist_Save_Defaults" localSheetId="17">'3 Factor DOE'!hist_Save_Defaults</definedName>
    <definedName name="hist_Save_Defaults">[0]!hist_Save_Defaults</definedName>
    <definedName name="histButton_Click" localSheetId="1">'10by10'!histButton_Click</definedName>
    <definedName name="histButton_Click" localSheetId="17">'3 Factor DOE'!histButton_Click</definedName>
    <definedName name="histButton_Click">[0]!histButton_Click</definedName>
    <definedName name="individualsSource" localSheetId="1">OFFSET(#REF!,0,0,MATCH(1E+306,#REF!,1),1)</definedName>
    <definedName name="individualsSource">OFFSET(#REF!,0,0,MATCH(1E+306,#REF!,1),1)</definedName>
    <definedName name="Interaction1_coded">'Taguchi L8 Four-Factor'!$C$281</definedName>
    <definedName name="Interaction1_name">'Taguchi L8 Four-Factor'!$C$17</definedName>
    <definedName name="Interaction2_coded">'Taguchi L8 Four-Factor'!$D$281</definedName>
    <definedName name="Interaction2_name">'Taguchi L8 Four-Factor'!$C$18</definedName>
    <definedName name="Interaction3_coded">'Taguchi L8 Four-Factor'!$E$281</definedName>
    <definedName name="Interaction3_name">'Taguchi L8 Four-Factor'!$C$19</definedName>
    <definedName name="Ishikawa">#REF!</definedName>
    <definedName name="ixlrng">#REF!</definedName>
    <definedName name="J_1">#REF!</definedName>
    <definedName name="J_2">#REF!</definedName>
    <definedName name="J_coded">#REF!</definedName>
    <definedName name="J_name">#REF!</definedName>
    <definedName name="K_1">#REF!</definedName>
    <definedName name="K_2">#REF!</definedName>
    <definedName name="K_coded">#REF!</definedName>
    <definedName name="K_name">#REF!</definedName>
    <definedName name="L">#REF!</definedName>
    <definedName name="L_1">#REF!</definedName>
    <definedName name="L_2">#REF!</definedName>
    <definedName name="L_coded">#REF!</definedName>
    <definedName name="L_name">#REF!</definedName>
    <definedName name="L12_A">#REF!</definedName>
    <definedName name="L12_B">#REF!</definedName>
    <definedName name="L12_C">#REF!</definedName>
    <definedName name="L12_D">#REF!</definedName>
    <definedName name="L12_E">#REF!</definedName>
    <definedName name="L12_F">#REF!</definedName>
    <definedName name="L12_G">#REF!</definedName>
    <definedName name="L12_H">#REF!</definedName>
    <definedName name="L12_J">#REF!</definedName>
    <definedName name="L12_K">#REF!</definedName>
    <definedName name="L12_L">#REF!</definedName>
    <definedName name="L12_Mean">#REF!</definedName>
    <definedName name="L12_SN">#REF!</definedName>
    <definedName name="L12_Stdev">#REF!</definedName>
    <definedName name="L8_3_Interaction">'Taguchi L8 Four-Factor'!$C$282</definedName>
    <definedName name="L8_5_Interaction">'Taguchi L8 Four-Factor'!$D$282</definedName>
    <definedName name="L8_6_Interaction">'Taguchi L8 Four-Factor'!$E$282</definedName>
    <definedName name="L8_A">'Taguchi L8 Four-Factor'!$AN$24:$AN$31</definedName>
    <definedName name="L8_B">'Taguchi L8 Four-Factor'!$AO$24:$AO$31</definedName>
    <definedName name="L8_C">'Taguchi L8 Four-Factor'!$AQ$24:$AQ$31</definedName>
    <definedName name="L8_D">'Taguchi L8 Four-Factor'!$AT$24:$AT$31</definedName>
    <definedName name="L8_Mean">'Taguchi L8 Four-Factor'!$AU$24:$AU$31</definedName>
    <definedName name="L8_SN">'Taguchi L8 Four-Factor'!$AW$24:$AW$31</definedName>
    <definedName name="L8_Stdev">'Taguchi L8 Four-Factor'!$AV$24:$AV$31</definedName>
    <definedName name="Lead_Rep">#REF!</definedName>
    <definedName name="Loan_Lease">#REF!</definedName>
    <definedName name="Location">#REF!</definedName>
    <definedName name="Log10_Cycle_Time">#REF!</definedName>
    <definedName name="lsl">#REF!</definedName>
    <definedName name="maximum">#REF!</definedName>
    <definedName name="MB">#REF!</definedName>
    <definedName name="MBar">#REF!</definedName>
    <definedName name="meanCalc" localSheetId="1">OFFSET('[1]Rough data'!$A$2,0,0,COUNT('[1]Rough data'!$A$1:$A$65536),1)</definedName>
    <definedName name="meanCalc">OFFSET('[2]Rough data'!$A$2,0,0,COUNT('[2]Rough data'!$A$1:$A$65536),1)</definedName>
    <definedName name="meanxlrng">#REF!</definedName>
    <definedName name="meanxlrngcon">#REF!</definedName>
    <definedName name="Mediana">'HistData(3) (3)'!$AC$93</definedName>
    <definedName name="minimum">#REF!</definedName>
    <definedName name="model_terms_excel">'Drinks Delivery'!$EO$1:$EO$4</definedName>
    <definedName name="myrng">#REF!</definedName>
    <definedName name="names">#REF!</definedName>
    <definedName name="No._Empl">#REF!</definedName>
    <definedName name="NumRqmts">#REF!</definedName>
    <definedName name="OBSR_NO.">#REF!</definedName>
    <definedName name="one">#REF!</definedName>
    <definedName name="par_2DwCum_Click" localSheetId="1">'10by10'!par_2DwCum_Click</definedName>
    <definedName name="par_2DwCum_Click" localSheetId="17">'3 Factor DOE'!par_2DwCum_Click</definedName>
    <definedName name="par_2DwCum_Click">[0]!par_2DwCum_Click</definedName>
    <definedName name="par_2DwoCum_Click" localSheetId="1">'10by10'!par_2DwoCum_Click</definedName>
    <definedName name="par_2DwoCum_Click" localSheetId="17">'3 Factor DOE'!par_2DwoCum_Click</definedName>
    <definedName name="par_2DwoCum_Click">[0]!par_2DwoCum_Click</definedName>
    <definedName name="par_3DwoCum_Click" localSheetId="1">'10by10'!par_3DwoCum_Click</definedName>
    <definedName name="par_3DwoCum_Click" localSheetId="17">'3 Factor DOE'!par_3DwoCum_Click</definedName>
    <definedName name="par_3DwoCum_Click">[0]!par_3DwoCum_Click</definedName>
    <definedName name="par_Ascend_Click" localSheetId="1">'10by10'!par_Ascend_Click</definedName>
    <definedName name="par_Ascend_Click" localSheetId="17">'3 Factor DOE'!par_Ascend_Click</definedName>
    <definedName name="par_Ascend_Click">[0]!par_Ascend_Click</definedName>
    <definedName name="par_Back_Click" localSheetId="1">'10by10'!par_Back_Click</definedName>
    <definedName name="par_Back_Click" localSheetId="17">'3 Factor DOE'!par_Back_Click</definedName>
    <definedName name="par_Back_Click">[0]!par_Back_Click</definedName>
    <definedName name="par_Descend_Click" localSheetId="1">'10by10'!par_Descend_Click</definedName>
    <definedName name="par_Descend_Click" localSheetId="17">'3 Factor DOE'!par_Descend_Click</definedName>
    <definedName name="par_Descend_Click">[0]!par_Descend_Click</definedName>
    <definedName name="par_First_Row_Click" localSheetId="1">'10by10'!par_First_Row_Click</definedName>
    <definedName name="par_First_Row_Click" localSheetId="17">'3 Factor DOE'!par_First_Row_Click</definedName>
    <definedName name="par_First_Row_Click">[0]!par_First_Row_Click</definedName>
    <definedName name="par_Save_Defaults" localSheetId="1">'10by10'!par_Save_Defaults</definedName>
    <definedName name="par_Save_Defaults" localSheetId="17">'3 Factor DOE'!par_Save_Defaults</definedName>
    <definedName name="par_Save_Defaults">[0]!par_Save_Defaults</definedName>
    <definedName name="parButton_Click" localSheetId="1">'10by10'!parButton_Click</definedName>
    <definedName name="parButton_Click" localSheetId="17">'3 Factor DOE'!parButton_Click</definedName>
    <definedName name="parButton_Click">[0]!parButton_Click</definedName>
    <definedName name="paretoSource" localSheetId="1">OFFSET(#REF!,0,0,COUNTA(#REF!),2)</definedName>
    <definedName name="paretoSource">OFFSET(#REF!,0,0,COUNTA(#REF!),2)</definedName>
    <definedName name="pivotSource" localSheetId="1">OFFSET('[5]Rough data'!$E$3,0,0,COUNTA('[5]Rough data'!$E$1:$E$65536),1)</definedName>
    <definedName name="pivotSource">OFFSET('[6]Rough data'!$E$3,0,0,COUNTA('[6]Rough data'!$E$1:$E$65536),1)</definedName>
    <definedName name="_xlnm.Print_Area" localSheetId="1">'10by10'!$B$1:$BR$90</definedName>
    <definedName name="prng">#REF!</definedName>
    <definedName name="prng1">#REF!</definedName>
    <definedName name="prng2">#REF!</definedName>
    <definedName name="pxlrng">#REF!</definedName>
    <definedName name="pxlrng1">#REF!</definedName>
    <definedName name="pxlrng2">#REF!</definedName>
    <definedName name="rangetocheck">#REF!</definedName>
    <definedName name="rcl">#REF!</definedName>
    <definedName name="realavg">#REF!</definedName>
    <definedName name="ref">#REF!</definedName>
    <definedName name="RLCL">#REF!</definedName>
    <definedName name="rng">#REF!</definedName>
    <definedName name="rng_DependentDataCols" localSheetId="26">4</definedName>
    <definedName name="Rng299xl">#REF!</definedName>
    <definedName name="rnga" localSheetId="13">'Multiple Regression'!$I$1</definedName>
    <definedName name="rnga">'Drinks Delivery'!$D$2</definedName>
    <definedName name="rngbin1">#REF!</definedName>
    <definedName name="rngcopy">#REF!</definedName>
    <definedName name="rngcut">#REF!</definedName>
    <definedName name="rngf">#REF!</definedName>
    <definedName name="rngforcount">#REF!</definedName>
    <definedName name="rngforcount1">#REF!</definedName>
    <definedName name="rngforempty">#REF!</definedName>
    <definedName name="rngformean">#REF!</definedName>
    <definedName name="Rngforuse">#REF!</definedName>
    <definedName name="rngg">#REF!</definedName>
    <definedName name="rngg1">#REF!</definedName>
    <definedName name="rngh" localSheetId="1">#REF!</definedName>
    <definedName name="rngh">#REF!</definedName>
    <definedName name="rngh2">#REF!</definedName>
    <definedName name="rngheader">#REF!</definedName>
    <definedName name="Rnghelp">#REF!</definedName>
    <definedName name="rngj">#REF!</definedName>
    <definedName name="rngk">#REF!</definedName>
    <definedName name="rngl">#REF!</definedName>
    <definedName name="rngm">#REF!</definedName>
    <definedName name="rngmin">#REF!</definedName>
    <definedName name="rngn">#REF!</definedName>
    <definedName name="rngs">#REF!</definedName>
    <definedName name="rngss">#REF!</definedName>
    <definedName name="rngstarts">#REF!</definedName>
    <definedName name="rngt">#REF!</definedName>
    <definedName name="rngtodate">#REF!</definedName>
    <definedName name="rngtrue">#REF!</definedName>
    <definedName name="rngup">#REF!</definedName>
    <definedName name="rngv7">#REF!</definedName>
    <definedName name="rngxl_">#REF!</definedName>
    <definedName name="rngxl1">#REF!</definedName>
    <definedName name="rngxl1_">#REF!</definedName>
    <definedName name="rngxl10">#REF!</definedName>
    <definedName name="rngxl11">#REF!</definedName>
    <definedName name="rngxl12">#REF!</definedName>
    <definedName name="rngxl13" localSheetId="1">#REF!</definedName>
    <definedName name="rngxl13" localSheetId="15">#REF!</definedName>
    <definedName name="rngxl13">#REF!</definedName>
    <definedName name="rngxl14" localSheetId="9">'[7]1 Sample t-Test (2)'!#REF!</definedName>
    <definedName name="rngxl14">#REF!</definedName>
    <definedName name="rngxl2">#REF!</definedName>
    <definedName name="rngxl21_" localSheetId="1">#REF!</definedName>
    <definedName name="rngxl21_">#REF!</definedName>
    <definedName name="rngxl25">#REF!</definedName>
    <definedName name="rngxl3_">#REF!</definedName>
    <definedName name="rngxl4_">#REF!</definedName>
    <definedName name="rngxl51">#REF!</definedName>
    <definedName name="rngxl8">#REF!</definedName>
    <definedName name="rngxl9">#REF!</definedName>
    <definedName name="rngy_">#REF!</definedName>
    <definedName name="RUCL">#REF!</definedName>
    <definedName name="scat_Back_Click" localSheetId="1">'10by10'!scat_Back_Click</definedName>
    <definedName name="scat_Back_Click" localSheetId="17">'3 Factor DOE'!scat_Back_Click</definedName>
    <definedName name="scat_Back_Click">[0]!scat_Back_Click</definedName>
    <definedName name="scat_Backward_Spinner_Click" localSheetId="1">'10by10'!scat_Backward_Spinner_Click</definedName>
    <definedName name="scat_Backward_Spinner_Click" localSheetId="17">'3 Factor DOE'!scat_Backward_Spinner_Click</definedName>
    <definedName name="scat_Backward_Spinner_Click">[0]!scat_Backward_Spinner_Click</definedName>
    <definedName name="scat_Cubic_Click" localSheetId="1">'10by10'!scat_Cubic_Click</definedName>
    <definedName name="scat_Cubic_Click" localSheetId="17">'3 Factor DOE'!scat_Cubic_Click</definedName>
    <definedName name="scat_Cubic_Click">[0]!scat_Cubic_Click</definedName>
    <definedName name="scat_Display_Stats_Click" localSheetId="1">'10by10'!scat_Display_Stats_Click</definedName>
    <definedName name="scat_Display_Stats_Click" localSheetId="17">'3 Factor DOE'!scat_Display_Stats_Click</definedName>
    <definedName name="scat_Display_Stats_Click">[0]!scat_Display_Stats_Click</definedName>
    <definedName name="scat_Forward_Spinner_Click" localSheetId="1">'10by10'!scat_Forward_Spinner_Click</definedName>
    <definedName name="scat_Forward_Spinner_Click" localSheetId="17">'3 Factor DOE'!scat_Forward_Spinner_Click</definedName>
    <definedName name="scat_Forward_Spinner_Click">[0]!scat_Forward_Spinner_Click</definedName>
    <definedName name="scat_Linear_Click" localSheetId="1">'10by10'!scat_Linear_Click</definedName>
    <definedName name="scat_Linear_Click" localSheetId="17">'3 Factor DOE'!scat_Linear_Click</definedName>
    <definedName name="scat_Linear_Click">[0]!scat_Linear_Click</definedName>
    <definedName name="scat_No_Line_Click" localSheetId="1">'10by10'!scat_No_Line_Click</definedName>
    <definedName name="scat_No_Line_Click" localSheetId="17">'3 Factor DOE'!scat_No_Line_Click</definedName>
    <definedName name="scat_No_Line_Click">[0]!scat_No_Line_Click</definedName>
    <definedName name="scat_Quadratic_Click" localSheetId="1">'10by10'!scat_Quadratic_Click</definedName>
    <definedName name="scat_Quadratic_Click" localSheetId="17">'3 Factor DOE'!scat_Quadratic_Click</definedName>
    <definedName name="scat_Quadratic_Click">[0]!scat_Quadratic_Click</definedName>
    <definedName name="scat_Save_Defaults" localSheetId="1">'10by10'!scat_Save_Defaults</definedName>
    <definedName name="scat_Save_Defaults" localSheetId="17">'3 Factor DOE'!scat_Save_Defaults</definedName>
    <definedName name="scat_Save_Defaults">[0]!scat_Save_Defaults</definedName>
    <definedName name="scatButton_Click" localSheetId="1">'10by10'!scatButton_Click</definedName>
    <definedName name="scatButton_Click" localSheetId="17">'3 Factor DOE'!scatButton_Click</definedName>
    <definedName name="scatButton_Click">[0]!scatButton_Click</definedName>
    <definedName name="SD_select" localSheetId="19">'Taguchi L8 Four-Factor'!$C$276</definedName>
    <definedName name="SD_select">#REF!</definedName>
    <definedName name="select1">#REF!</definedName>
    <definedName name="sigma1">#REF!</definedName>
    <definedName name="Small_Back_Click" localSheetId="1">'10by10'!Small_Back_Click</definedName>
    <definedName name="Small_Back_Click" localSheetId="17">'3 Factor DOE'!Small_Back_Click</definedName>
    <definedName name="Small_Back_Click">[0]!Small_Back_Click</definedName>
    <definedName name="Small_Back_Click_" localSheetId="1">'10by10'!Small_Back_Click_</definedName>
    <definedName name="Small_Back_Click_" localSheetId="17">'3 Factor DOE'!Small_Back_Click_</definedName>
    <definedName name="Small_Back_Click_">[0]!Small_Back_Click_</definedName>
    <definedName name="SN_select" localSheetId="19">'Taguchi L8 Four-Factor'!$C$271</definedName>
    <definedName name="SN_select">#REF!</definedName>
    <definedName name="SN_user_select" localSheetId="19">'Taguchi L8 Four-Factor'!$C$8</definedName>
    <definedName name="SN_user_select">#REF!</definedName>
    <definedName name="solver_cvg" localSheetId="19" hidden="1">0.0001</definedName>
    <definedName name="solver_drv" localSheetId="19" hidden="1">1</definedName>
    <definedName name="solver_eng" localSheetId="19" hidden="1">1</definedName>
    <definedName name="solver_est" localSheetId="19" hidden="1">1</definedName>
    <definedName name="solver_itr" localSheetId="19" hidden="1">100</definedName>
    <definedName name="solver_lhs1" localSheetId="19" hidden="1">'Taguchi L8 Four-Factor'!$I$13</definedName>
    <definedName name="solver_lhs10" localSheetId="19" hidden="1">'Taguchi L8 Four-Factor'!#REF!</definedName>
    <definedName name="solver_lhs2" localSheetId="19" hidden="1">'Taguchi L8 Four-Factor'!$I$13</definedName>
    <definedName name="solver_lhs3" localSheetId="19" hidden="1">'Taguchi L8 Four-Factor'!$I$13</definedName>
    <definedName name="solver_lhs4" localSheetId="19" hidden="1">'Taguchi L8 Four-Factor'!$I$13</definedName>
    <definedName name="solver_lhs5" localSheetId="19" hidden="1">'Taguchi L8 Four-Factor'!#REF!</definedName>
    <definedName name="solver_lhs6" localSheetId="19" hidden="1">'Taguchi L8 Four-Factor'!#REF!</definedName>
    <definedName name="solver_lhs7" localSheetId="19" hidden="1">'Taguchi L8 Four-Factor'!#REF!</definedName>
    <definedName name="solver_lhs8" localSheetId="19" hidden="1">'Taguchi L8 Four-Factor'!#REF!</definedName>
    <definedName name="solver_lhs9" localSheetId="19" hidden="1">'Taguchi L8 Four-Factor'!#REF!</definedName>
    <definedName name="solver_lin" localSheetId="19" hidden="1">2</definedName>
    <definedName name="solver_neg" localSheetId="19" hidden="1">2</definedName>
    <definedName name="solver_num" localSheetId="19" hidden="1">0</definedName>
    <definedName name="solver_nwt" localSheetId="19" hidden="1">1</definedName>
    <definedName name="solver_pre" localSheetId="19" hidden="1">0.000001</definedName>
    <definedName name="solver_rel1" localSheetId="19" hidden="1">3</definedName>
    <definedName name="solver_rel10" localSheetId="19" hidden="1">3</definedName>
    <definedName name="solver_rel2" localSheetId="19" hidden="1">3</definedName>
    <definedName name="solver_rel3" localSheetId="19" hidden="1">3</definedName>
    <definedName name="solver_rel4" localSheetId="19" hidden="1">3</definedName>
    <definedName name="solver_rel5" localSheetId="19" hidden="1">3</definedName>
    <definedName name="solver_rel6" localSheetId="19" hidden="1">3</definedName>
    <definedName name="solver_rel7" localSheetId="19" hidden="1">1</definedName>
    <definedName name="solver_rel8" localSheetId="19" hidden="1">3</definedName>
    <definedName name="solver_rel9" localSheetId="19" hidden="1">1</definedName>
    <definedName name="solver_rhs1" localSheetId="19" hidden="1">-1</definedName>
    <definedName name="solver_rhs10" localSheetId="19" hidden="1">-1</definedName>
    <definedName name="solver_rhs2" localSheetId="19" hidden="1">-1</definedName>
    <definedName name="solver_rhs3" localSheetId="19" hidden="1">-1</definedName>
    <definedName name="solver_rhs4" localSheetId="19" hidden="1">-1</definedName>
    <definedName name="solver_rhs5" localSheetId="19" hidden="1">-1</definedName>
    <definedName name="solver_rhs6" localSheetId="19" hidden="1">-1</definedName>
    <definedName name="solver_rhs7" localSheetId="19" hidden="1">1</definedName>
    <definedName name="solver_rhs8" localSheetId="19" hidden="1">-1</definedName>
    <definedName name="solver_rhs9" localSheetId="19" hidden="1">1</definedName>
    <definedName name="solver_scl" localSheetId="19" hidden="1">2</definedName>
    <definedName name="solver_sho" localSheetId="19" hidden="1">2</definedName>
    <definedName name="solver_tim" localSheetId="19" hidden="1">100</definedName>
    <definedName name="solver_tol" localSheetId="19" hidden="1">0.05</definedName>
    <definedName name="solver_typ" localSheetId="19" hidden="1">1</definedName>
    <definedName name="solver_val" localSheetId="19" hidden="1">0</definedName>
    <definedName name="solver_ver" localSheetId="19" hidden="1">3</definedName>
    <definedName name="sort">#REF!</definedName>
    <definedName name="srng">#REF!</definedName>
    <definedName name="start1">#REF!</definedName>
    <definedName name="StartValue">0.475</definedName>
    <definedName name="statButton_Click" localSheetId="1">'10by10'!statButton_Click</definedName>
    <definedName name="statButton_Click" localSheetId="17">'3 Factor DOE'!statButton_Click</definedName>
    <definedName name="statButton_Click">[0]!statButton_Click</definedName>
    <definedName name="StDev_user_select" localSheetId="19">'Taguchi L8 Four-Factor'!$C$9</definedName>
    <definedName name="StDev_user_select">#REF!</definedName>
    <definedName name="StDevxlrng1">#REF!</definedName>
    <definedName name="StepValue">0.001</definedName>
    <definedName name="Target" localSheetId="19">'Taguchi L8 Four-Factor'!$H$8</definedName>
    <definedName name="target">#REF!</definedName>
    <definedName name="Title" localSheetId="1">'[8]Two-Factor 4-Run DOE'!$C$3</definedName>
    <definedName name="Title">'[9]Two-Factor 4-Run DOE'!$C$3</definedName>
    <definedName name="totalSource" localSheetId="1">OFFSET('[5]Rough data'!$G$3,0,0,COUNTA('[5]Rough data'!$G$1:$G$65536),1)</definedName>
    <definedName name="totalSource">OFFSET('[6]Rough data'!$G$3,0,0,COUNTA('[6]Rough data'!$G$1:$G$65536),1)</definedName>
    <definedName name="tTestBaseCell">#REF!</definedName>
    <definedName name="Urng">#REF!</definedName>
    <definedName name="usl">#REF!</definedName>
    <definedName name="Wait___Discrete">#REF!</definedName>
    <definedName name="Wait_for_Info">#REF!</definedName>
    <definedName name="Width">4</definedName>
    <definedName name="x_cont_excel">#REF!</definedName>
    <definedName name="x_discrete_text_excel_">#REF!</definedName>
    <definedName name="xcl">#REF!</definedName>
    <definedName name="xLabelSource" localSheetId="1">OFFSET(#REF!,0,0,COUNTA(#REF!),1)</definedName>
    <definedName name="xLabelSource">OFFSET(#REF!,0,0,COUNTA(#REF!),1)</definedName>
    <definedName name="xlcl">#REF!</definedName>
    <definedName name="xlrng">#REF!</definedName>
    <definedName name="xlrngbin1">#REF!</definedName>
    <definedName name="xlrngbin2">#REF!</definedName>
    <definedName name="xlrngconfid">#REF!</definedName>
    <definedName name="xlrngforbins" localSheetId="1">#REF!</definedName>
    <definedName name="xlrngg">#REF!</definedName>
    <definedName name="xlrngM">#REF!</definedName>
    <definedName name="xlrngmax">#REF!</definedName>
    <definedName name="xlrngn">#REF!</definedName>
    <definedName name="xlrngnext">#REF!</definedName>
    <definedName name="xlrngnow">#REF!</definedName>
    <definedName name="xlrngsix">#REF!</definedName>
    <definedName name="xlrngsix1">#REF!</definedName>
    <definedName name="xlrngst">#REF!</definedName>
    <definedName name="xlrngtolook1">#REF!</definedName>
    <definedName name="xlrngup">#REF!</definedName>
    <definedName name="xlrngup1">#REF!</definedName>
    <definedName name="xlrngv7">#REF!</definedName>
    <definedName name="xlrngx">#REF!</definedName>
    <definedName name="xSource" localSheetId="1">OFFSET('[3]Rough data'!$A$1,0,0,MATCH(1E+306,'[3]Rough data'!$B$1:$B$65536,1),1)</definedName>
    <definedName name="xSource">OFFSET('[4]Rough data'!$A$1,0,0,MATCH(1E+306,'[4]Rough data'!$B$1:$B$65536,1),1)</definedName>
    <definedName name="xucl">#REF!</definedName>
    <definedName name="y_excel">#REF!</definedName>
    <definedName name="y_heading">#REF!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L14" i="135" l="1"/>
  <c r="K14" i="135"/>
  <c r="L13" i="135"/>
  <c r="K13" i="135"/>
  <c r="L12" i="135"/>
  <c r="K12" i="135"/>
  <c r="L11" i="135"/>
  <c r="K11" i="135"/>
  <c r="L10" i="135"/>
  <c r="K10" i="135"/>
  <c r="L9" i="135"/>
  <c r="K9" i="135"/>
  <c r="L8" i="135"/>
  <c r="K8" i="135"/>
  <c r="L7" i="135"/>
  <c r="K7" i="135"/>
  <c r="L6" i="135"/>
  <c r="K6" i="135"/>
  <c r="L5" i="135"/>
  <c r="K5" i="135"/>
  <c r="L4" i="135"/>
  <c r="K4" i="135"/>
  <c r="L3" i="135"/>
  <c r="K3" i="135"/>
  <c r="L11" i="120" l="1"/>
  <c r="G12" i="120"/>
  <c r="I12" i="120"/>
  <c r="G13" i="120"/>
  <c r="I13" i="120"/>
  <c r="G14" i="120"/>
  <c r="I14" i="120"/>
  <c r="G15" i="120"/>
  <c r="I15" i="120"/>
  <c r="D23" i="120"/>
  <c r="E23" i="120"/>
  <c r="F23" i="120"/>
  <c r="G23" i="120"/>
  <c r="AJ23" i="120"/>
  <c r="AK23" i="120"/>
  <c r="AV23" i="120"/>
  <c r="AW23" i="120"/>
  <c r="BH23" i="120"/>
  <c r="BI23" i="120"/>
  <c r="BK23" i="120"/>
  <c r="BL23" i="120"/>
  <c r="BM23" i="120"/>
  <c r="BN23" i="120"/>
  <c r="BO23" i="120"/>
  <c r="D24" i="120"/>
  <c r="E24" i="120"/>
  <c r="F24" i="120"/>
  <c r="G24" i="120"/>
  <c r="AI24" i="120"/>
  <c r="BK24" i="120" s="1"/>
  <c r="AM24" i="120"/>
  <c r="AU24" i="120"/>
  <c r="AY24" i="120"/>
  <c r="BL24" i="120"/>
  <c r="BO24" i="120"/>
  <c r="BQ24" i="120"/>
  <c r="BR24" i="120"/>
  <c r="BS24" i="120"/>
  <c r="BT24" i="120"/>
  <c r="BU24" i="120"/>
  <c r="BV24" i="120"/>
  <c r="BW24" i="120"/>
  <c r="BX24" i="120"/>
  <c r="BY24" i="120"/>
  <c r="BZ24" i="120"/>
  <c r="CA24" i="120"/>
  <c r="CB24" i="120"/>
  <c r="CC24" i="120"/>
  <c r="CD24" i="120"/>
  <c r="CE24" i="120"/>
  <c r="CF24" i="120"/>
  <c r="CG24" i="120"/>
  <c r="CH24" i="120"/>
  <c r="CI24" i="120"/>
  <c r="CJ24" i="120"/>
  <c r="CK24" i="120"/>
  <c r="CL24" i="120"/>
  <c r="CM24" i="120"/>
  <c r="CN24" i="120"/>
  <c r="CO24" i="120"/>
  <c r="CP24" i="120"/>
  <c r="CQ24" i="120"/>
  <c r="CS24" i="120"/>
  <c r="CT24" i="120"/>
  <c r="CU24" i="120"/>
  <c r="CV24" i="120"/>
  <c r="CW24" i="120"/>
  <c r="CX24" i="120"/>
  <c r="CY24" i="120"/>
  <c r="CZ24" i="120"/>
  <c r="DA24" i="120"/>
  <c r="DB24" i="120"/>
  <c r="DC24" i="120"/>
  <c r="DD24" i="120"/>
  <c r="DE24" i="120"/>
  <c r="DF24" i="120"/>
  <c r="DG24" i="120"/>
  <c r="DH24" i="120"/>
  <c r="DI24" i="120"/>
  <c r="DJ24" i="120"/>
  <c r="DK24" i="120"/>
  <c r="DL24" i="120"/>
  <c r="DM24" i="120"/>
  <c r="DN24" i="120"/>
  <c r="DO24" i="120"/>
  <c r="DP24" i="120"/>
  <c r="DQ24" i="120"/>
  <c r="DR24" i="120"/>
  <c r="DS24" i="120"/>
  <c r="D25" i="120"/>
  <c r="E25" i="120"/>
  <c r="F25" i="120"/>
  <c r="G25" i="120"/>
  <c r="AI25" i="120"/>
  <c r="BK25" i="120" s="1"/>
  <c r="AM25" i="120"/>
  <c r="AU25" i="120"/>
  <c r="AY25" i="120"/>
  <c r="BG25" i="120"/>
  <c r="BL25" i="120"/>
  <c r="BO25" i="120"/>
  <c r="BQ25" i="120"/>
  <c r="BR25" i="120"/>
  <c r="BS25" i="120"/>
  <c r="BT25" i="120"/>
  <c r="BU25" i="120"/>
  <c r="BV25" i="120"/>
  <c r="BW25" i="120"/>
  <c r="BX25" i="120"/>
  <c r="BY25" i="120"/>
  <c r="BZ25" i="120"/>
  <c r="CA25" i="120"/>
  <c r="CB25" i="120"/>
  <c r="CC25" i="120"/>
  <c r="CD25" i="120"/>
  <c r="CE25" i="120"/>
  <c r="CF25" i="120"/>
  <c r="CG25" i="120"/>
  <c r="CH25" i="120"/>
  <c r="CI25" i="120"/>
  <c r="CJ25" i="120"/>
  <c r="CK25" i="120"/>
  <c r="CL25" i="120"/>
  <c r="CM25" i="120"/>
  <c r="CN25" i="120"/>
  <c r="CO25" i="120"/>
  <c r="CP25" i="120"/>
  <c r="CQ25" i="120"/>
  <c r="CS25" i="120"/>
  <c r="CT25" i="120"/>
  <c r="CU25" i="120"/>
  <c r="CV25" i="120"/>
  <c r="CW25" i="120"/>
  <c r="CX25" i="120"/>
  <c r="CY25" i="120"/>
  <c r="CZ25" i="120"/>
  <c r="DA25" i="120"/>
  <c r="DB25" i="120"/>
  <c r="DC25" i="120"/>
  <c r="DD25" i="120"/>
  <c r="DE25" i="120"/>
  <c r="DF25" i="120"/>
  <c r="DG25" i="120"/>
  <c r="DH25" i="120"/>
  <c r="DI25" i="120"/>
  <c r="DJ25" i="120"/>
  <c r="DK25" i="120"/>
  <c r="DL25" i="120"/>
  <c r="DM25" i="120"/>
  <c r="DN25" i="120"/>
  <c r="DO25" i="120"/>
  <c r="DP25" i="120"/>
  <c r="DQ25" i="120"/>
  <c r="DR25" i="120"/>
  <c r="DS25" i="120"/>
  <c r="D26" i="120"/>
  <c r="E26" i="120"/>
  <c r="F26" i="120"/>
  <c r="G26" i="120"/>
  <c r="AI26" i="120"/>
  <c r="AU26" i="120" s="1"/>
  <c r="AM26" i="120"/>
  <c r="AY26" i="120"/>
  <c r="BG26" i="120"/>
  <c r="BK26" i="120"/>
  <c r="BL26" i="120"/>
  <c r="BO26" i="120"/>
  <c r="BQ26" i="120"/>
  <c r="BR26" i="120"/>
  <c r="BS26" i="120"/>
  <c r="BT26" i="120"/>
  <c r="BU26" i="120"/>
  <c r="BV26" i="120"/>
  <c r="BW26" i="120"/>
  <c r="BX26" i="120"/>
  <c r="BY26" i="120"/>
  <c r="BZ26" i="120"/>
  <c r="CA26" i="120"/>
  <c r="CB26" i="120"/>
  <c r="CC26" i="120"/>
  <c r="CD26" i="120"/>
  <c r="CE26" i="120"/>
  <c r="CF26" i="120"/>
  <c r="CG26" i="120"/>
  <c r="CH26" i="120"/>
  <c r="CI26" i="120"/>
  <c r="CJ26" i="120"/>
  <c r="CK26" i="120"/>
  <c r="CL26" i="120"/>
  <c r="CM26" i="120"/>
  <c r="CN26" i="120"/>
  <c r="CO26" i="120"/>
  <c r="CP26" i="120"/>
  <c r="CQ26" i="120"/>
  <c r="CS26" i="120"/>
  <c r="CT26" i="120"/>
  <c r="CU26" i="120"/>
  <c r="CV26" i="120"/>
  <c r="CW26" i="120"/>
  <c r="CX26" i="120"/>
  <c r="CY26" i="120"/>
  <c r="CZ26" i="120"/>
  <c r="DA26" i="120"/>
  <c r="DB26" i="120"/>
  <c r="DC26" i="120"/>
  <c r="DD26" i="120"/>
  <c r="DE26" i="120"/>
  <c r="DF26" i="120"/>
  <c r="DG26" i="120"/>
  <c r="DH26" i="120"/>
  <c r="DI26" i="120"/>
  <c r="DJ26" i="120"/>
  <c r="DK26" i="120"/>
  <c r="DL26" i="120"/>
  <c r="DM26" i="120"/>
  <c r="DN26" i="120"/>
  <c r="DO26" i="120"/>
  <c r="DP26" i="120"/>
  <c r="DQ26" i="120"/>
  <c r="DR26" i="120"/>
  <c r="DS26" i="120"/>
  <c r="D27" i="120"/>
  <c r="E27" i="120"/>
  <c r="F27" i="120"/>
  <c r="G27" i="120"/>
  <c r="AI27" i="120"/>
  <c r="AM27" i="120"/>
  <c r="AU27" i="120"/>
  <c r="AY27" i="120"/>
  <c r="BG27" i="120"/>
  <c r="BK27" i="120"/>
  <c r="BL27" i="120"/>
  <c r="BO27" i="120"/>
  <c r="BQ27" i="120"/>
  <c r="BR27" i="120"/>
  <c r="BS27" i="120"/>
  <c r="BT27" i="120"/>
  <c r="BU27" i="120"/>
  <c r="BV27" i="120"/>
  <c r="BW27" i="120"/>
  <c r="BX27" i="120"/>
  <c r="BY27" i="120"/>
  <c r="BZ27" i="120"/>
  <c r="CA27" i="120"/>
  <c r="CB27" i="120"/>
  <c r="CC27" i="120"/>
  <c r="CD27" i="120"/>
  <c r="CE27" i="120"/>
  <c r="CF27" i="120"/>
  <c r="CG27" i="120"/>
  <c r="CH27" i="120"/>
  <c r="CI27" i="120"/>
  <c r="CJ27" i="120"/>
  <c r="CK27" i="120"/>
  <c r="CL27" i="120"/>
  <c r="CM27" i="120"/>
  <c r="CN27" i="120"/>
  <c r="CO27" i="120"/>
  <c r="CP27" i="120"/>
  <c r="CQ27" i="120"/>
  <c r="CS27" i="120"/>
  <c r="CT27" i="120"/>
  <c r="CU27" i="120"/>
  <c r="CV27" i="120"/>
  <c r="CW27" i="120"/>
  <c r="CX27" i="120"/>
  <c r="CY27" i="120"/>
  <c r="CZ27" i="120"/>
  <c r="DA27" i="120"/>
  <c r="DB27" i="120"/>
  <c r="DC27" i="120"/>
  <c r="DD27" i="120"/>
  <c r="DE27" i="120"/>
  <c r="DF27" i="120"/>
  <c r="DG27" i="120"/>
  <c r="DH27" i="120"/>
  <c r="DI27" i="120"/>
  <c r="DJ27" i="120"/>
  <c r="DK27" i="120"/>
  <c r="DL27" i="120"/>
  <c r="DM27" i="120"/>
  <c r="DN27" i="120"/>
  <c r="DO27" i="120"/>
  <c r="DP27" i="120"/>
  <c r="DQ27" i="120"/>
  <c r="DR27" i="120"/>
  <c r="DS27" i="120"/>
  <c r="D28" i="120"/>
  <c r="E28" i="120"/>
  <c r="F28" i="120"/>
  <c r="G28" i="120"/>
  <c r="AI28" i="120"/>
  <c r="BK28" i="120" s="1"/>
  <c r="AM28" i="120"/>
  <c r="AY28" i="120"/>
  <c r="BL28" i="120"/>
  <c r="BO28" i="120"/>
  <c r="BQ28" i="120"/>
  <c r="BR28" i="120"/>
  <c r="BS28" i="120"/>
  <c r="BT28" i="120"/>
  <c r="BU28" i="120"/>
  <c r="BV28" i="120"/>
  <c r="BW28" i="120"/>
  <c r="BX28" i="120"/>
  <c r="BY28" i="120"/>
  <c r="BZ28" i="120"/>
  <c r="CA28" i="120"/>
  <c r="CB28" i="120"/>
  <c r="CC28" i="120"/>
  <c r="CD28" i="120"/>
  <c r="CE28" i="120"/>
  <c r="CF28" i="120"/>
  <c r="CG28" i="120"/>
  <c r="CH28" i="120"/>
  <c r="CI28" i="120"/>
  <c r="CJ28" i="120"/>
  <c r="CK28" i="120"/>
  <c r="CL28" i="120"/>
  <c r="CM28" i="120"/>
  <c r="CN28" i="120"/>
  <c r="CO28" i="120"/>
  <c r="CP28" i="120"/>
  <c r="CQ28" i="120"/>
  <c r="CS28" i="120"/>
  <c r="CT28" i="120"/>
  <c r="CU28" i="120"/>
  <c r="CV28" i="120"/>
  <c r="CW28" i="120"/>
  <c r="CX28" i="120"/>
  <c r="CY28" i="120"/>
  <c r="CZ28" i="120"/>
  <c r="DA28" i="120"/>
  <c r="DB28" i="120"/>
  <c r="DC28" i="120"/>
  <c r="DD28" i="120"/>
  <c r="DE28" i="120"/>
  <c r="DF28" i="120"/>
  <c r="DG28" i="120"/>
  <c r="DH28" i="120"/>
  <c r="DI28" i="120"/>
  <c r="DJ28" i="120"/>
  <c r="DK28" i="120"/>
  <c r="DL28" i="120"/>
  <c r="DM28" i="120"/>
  <c r="DN28" i="120"/>
  <c r="DO28" i="120"/>
  <c r="DP28" i="120"/>
  <c r="DQ28" i="120"/>
  <c r="DR28" i="120"/>
  <c r="DS28" i="120"/>
  <c r="D29" i="120"/>
  <c r="E29" i="120"/>
  <c r="F29" i="120"/>
  <c r="G29" i="120"/>
  <c r="AI29" i="120"/>
  <c r="BG29" i="120" s="1"/>
  <c r="AM29" i="120"/>
  <c r="AY29" i="120"/>
  <c r="BL29" i="120"/>
  <c r="BO29" i="120"/>
  <c r="BQ29" i="120"/>
  <c r="BR29" i="120"/>
  <c r="BS29" i="120"/>
  <c r="BT29" i="120"/>
  <c r="BU29" i="120"/>
  <c r="BV29" i="120"/>
  <c r="BW29" i="120"/>
  <c r="BX29" i="120"/>
  <c r="BY29" i="120"/>
  <c r="BZ29" i="120"/>
  <c r="CA29" i="120"/>
  <c r="CB29" i="120"/>
  <c r="CC29" i="120"/>
  <c r="CD29" i="120"/>
  <c r="CE29" i="120"/>
  <c r="CF29" i="120"/>
  <c r="CG29" i="120"/>
  <c r="CH29" i="120"/>
  <c r="CI29" i="120"/>
  <c r="CJ29" i="120"/>
  <c r="CK29" i="120"/>
  <c r="CL29" i="120"/>
  <c r="CM29" i="120"/>
  <c r="CN29" i="120"/>
  <c r="CO29" i="120"/>
  <c r="CP29" i="120"/>
  <c r="CQ29" i="120"/>
  <c r="CS29" i="120"/>
  <c r="CT29" i="120"/>
  <c r="CU29" i="120"/>
  <c r="CV29" i="120"/>
  <c r="CW29" i="120"/>
  <c r="CX29" i="120"/>
  <c r="CY29" i="120"/>
  <c r="CZ29" i="120"/>
  <c r="DA29" i="120"/>
  <c r="DB29" i="120"/>
  <c r="DC29" i="120"/>
  <c r="DD29" i="120"/>
  <c r="DE29" i="120"/>
  <c r="DF29" i="120"/>
  <c r="DG29" i="120"/>
  <c r="DH29" i="120"/>
  <c r="DI29" i="120"/>
  <c r="DJ29" i="120"/>
  <c r="DK29" i="120"/>
  <c r="DL29" i="120"/>
  <c r="DM29" i="120"/>
  <c r="DN29" i="120"/>
  <c r="DO29" i="120"/>
  <c r="DP29" i="120"/>
  <c r="DQ29" i="120"/>
  <c r="DR29" i="120"/>
  <c r="DS29" i="120"/>
  <c r="D30" i="120"/>
  <c r="E30" i="120"/>
  <c r="F30" i="120"/>
  <c r="G30" i="120"/>
  <c r="AI30" i="120"/>
  <c r="AU30" i="120" s="1"/>
  <c r="AM30" i="120"/>
  <c r="AY30" i="120"/>
  <c r="BG30" i="120"/>
  <c r="BK30" i="120"/>
  <c r="BL30" i="120"/>
  <c r="BO30" i="120"/>
  <c r="BQ30" i="120"/>
  <c r="BR30" i="120"/>
  <c r="BS30" i="120"/>
  <c r="BT30" i="120"/>
  <c r="BU30" i="120"/>
  <c r="BV30" i="120"/>
  <c r="BW30" i="120"/>
  <c r="BX30" i="120"/>
  <c r="BY30" i="120"/>
  <c r="BZ30" i="120"/>
  <c r="CA30" i="120"/>
  <c r="CB30" i="120"/>
  <c r="CC30" i="120"/>
  <c r="CD30" i="120"/>
  <c r="CE30" i="120"/>
  <c r="CF30" i="120"/>
  <c r="CG30" i="120"/>
  <c r="CH30" i="120"/>
  <c r="CI30" i="120"/>
  <c r="CJ30" i="120"/>
  <c r="CK30" i="120"/>
  <c r="CL30" i="120"/>
  <c r="CM30" i="120"/>
  <c r="CN30" i="120"/>
  <c r="CO30" i="120"/>
  <c r="CP30" i="120"/>
  <c r="CQ30" i="120"/>
  <c r="CS30" i="120"/>
  <c r="CT30" i="120"/>
  <c r="CU30" i="120"/>
  <c r="CV30" i="120"/>
  <c r="CW30" i="120"/>
  <c r="CX30" i="120"/>
  <c r="CY30" i="120"/>
  <c r="CZ30" i="120"/>
  <c r="DA30" i="120"/>
  <c r="DB30" i="120"/>
  <c r="DC30" i="120"/>
  <c r="DD30" i="120"/>
  <c r="DE30" i="120"/>
  <c r="DF30" i="120"/>
  <c r="DG30" i="120"/>
  <c r="DH30" i="120"/>
  <c r="DI30" i="120"/>
  <c r="DJ30" i="120"/>
  <c r="DK30" i="120"/>
  <c r="DL30" i="120"/>
  <c r="DM30" i="120"/>
  <c r="DN30" i="120"/>
  <c r="DO30" i="120"/>
  <c r="DP30" i="120"/>
  <c r="DQ30" i="120"/>
  <c r="DR30" i="120"/>
  <c r="DS30" i="120"/>
  <c r="D31" i="120"/>
  <c r="E31" i="120"/>
  <c r="F31" i="120"/>
  <c r="G31" i="120"/>
  <c r="AI31" i="120"/>
  <c r="AM31" i="120"/>
  <c r="AU31" i="120"/>
  <c r="AY31" i="120"/>
  <c r="BG31" i="120"/>
  <c r="BK31" i="120"/>
  <c r="BL31" i="120"/>
  <c r="BO31" i="120"/>
  <c r="BQ31" i="120"/>
  <c r="BR31" i="120"/>
  <c r="BS31" i="120"/>
  <c r="BT31" i="120"/>
  <c r="BU31" i="120"/>
  <c r="BV31" i="120"/>
  <c r="BW31" i="120"/>
  <c r="BX31" i="120"/>
  <c r="BY31" i="120"/>
  <c r="BZ31" i="120"/>
  <c r="CA31" i="120"/>
  <c r="CB31" i="120"/>
  <c r="CC31" i="120"/>
  <c r="CD31" i="120"/>
  <c r="CE31" i="120"/>
  <c r="CF31" i="120"/>
  <c r="CG31" i="120"/>
  <c r="CH31" i="120"/>
  <c r="CI31" i="120"/>
  <c r="CJ31" i="120"/>
  <c r="CK31" i="120"/>
  <c r="CL31" i="120"/>
  <c r="CM31" i="120"/>
  <c r="CN31" i="120"/>
  <c r="CO31" i="120"/>
  <c r="CP31" i="120"/>
  <c r="CQ31" i="120"/>
  <c r="CS31" i="120"/>
  <c r="CT31" i="120"/>
  <c r="CU31" i="120"/>
  <c r="CV31" i="120"/>
  <c r="CW31" i="120"/>
  <c r="CX31" i="120"/>
  <c r="CY31" i="120"/>
  <c r="CZ31" i="120"/>
  <c r="DA31" i="120"/>
  <c r="DB31" i="120"/>
  <c r="DC31" i="120"/>
  <c r="DD31" i="120"/>
  <c r="DE31" i="120"/>
  <c r="DF31" i="120"/>
  <c r="DG31" i="120"/>
  <c r="DH31" i="120"/>
  <c r="DI31" i="120"/>
  <c r="DJ31" i="120"/>
  <c r="DK31" i="120"/>
  <c r="DL31" i="120"/>
  <c r="DM31" i="120"/>
  <c r="DN31" i="120"/>
  <c r="DO31" i="120"/>
  <c r="DP31" i="120"/>
  <c r="DQ31" i="120"/>
  <c r="DR31" i="120"/>
  <c r="DS31" i="120"/>
  <c r="D194" i="120"/>
  <c r="E194" i="120"/>
  <c r="F194" i="120"/>
  <c r="G194" i="120"/>
  <c r="AK194" i="120"/>
  <c r="AL194" i="120"/>
  <c r="AM194" i="120"/>
  <c r="AN194" i="120"/>
  <c r="AU194" i="120"/>
  <c r="AV194" i="120"/>
  <c r="AW194" i="120"/>
  <c r="AX194" i="120"/>
  <c r="D201" i="120"/>
  <c r="E201" i="120"/>
  <c r="F201" i="120"/>
  <c r="G201" i="120"/>
  <c r="AK201" i="120"/>
  <c r="AL201" i="120"/>
  <c r="AM201" i="120"/>
  <c r="AN201" i="120"/>
  <c r="AU201" i="120"/>
  <c r="AV201" i="120"/>
  <c r="AW201" i="120"/>
  <c r="AX201" i="120"/>
  <c r="F195" i="120" l="1"/>
  <c r="E196" i="120"/>
  <c r="BN27" i="120"/>
  <c r="BN25" i="120"/>
  <c r="D195" i="120"/>
  <c r="BM30" i="120"/>
  <c r="BM26" i="120"/>
  <c r="BN24" i="120"/>
  <c r="G196" i="120"/>
  <c r="BN30" i="120"/>
  <c r="BN31" i="120"/>
  <c r="BN29" i="120"/>
  <c r="BN28" i="120"/>
  <c r="BM28" i="120"/>
  <c r="BN26" i="120"/>
  <c r="BM31" i="120"/>
  <c r="BM29" i="120"/>
  <c r="AU29" i="120"/>
  <c r="F196" i="120" s="1"/>
  <c r="AU28" i="120"/>
  <c r="BM27" i="120"/>
  <c r="BM25" i="120"/>
  <c r="BM24" i="120"/>
  <c r="BK29" i="120"/>
  <c r="BG28" i="120"/>
  <c r="BG24" i="120"/>
  <c r="D212" i="120"/>
  <c r="E212" i="120"/>
  <c r="F212" i="120"/>
  <c r="G212" i="120"/>
  <c r="AK212" i="120"/>
  <c r="AL212" i="120"/>
  <c r="AM212" i="120"/>
  <c r="AN212" i="120"/>
  <c r="AU212" i="120"/>
  <c r="AV212" i="120"/>
  <c r="AW212" i="120"/>
  <c r="AX212" i="120"/>
  <c r="D214" i="120"/>
  <c r="E214" i="120"/>
  <c r="F214" i="120"/>
  <c r="G214" i="120"/>
  <c r="AK214" i="120"/>
  <c r="AL214" i="120"/>
  <c r="AM214" i="120"/>
  <c r="AN214" i="120"/>
  <c r="AU214" i="120"/>
  <c r="AV214" i="120"/>
  <c r="AW214" i="120"/>
  <c r="AX214" i="120"/>
  <c r="D218" i="120"/>
  <c r="E218" i="120"/>
  <c r="F218" i="120"/>
  <c r="G218" i="120"/>
  <c r="AK218" i="120"/>
  <c r="AL218" i="120"/>
  <c r="AM218" i="120"/>
  <c r="AN218" i="120"/>
  <c r="AU218" i="120"/>
  <c r="AV218" i="120"/>
  <c r="AW218" i="120"/>
  <c r="AX218" i="120"/>
  <c r="D219" i="120"/>
  <c r="D220" i="120" s="1"/>
  <c r="D224" i="120"/>
  <c r="E224" i="120"/>
  <c r="F224" i="120"/>
  <c r="G224" i="120"/>
  <c r="H224" i="120"/>
  <c r="I224" i="120"/>
  <c r="J224" i="120"/>
  <c r="AK224" i="120"/>
  <c r="AL224" i="120"/>
  <c r="AM224" i="120"/>
  <c r="AN224" i="120"/>
  <c r="AO224" i="120"/>
  <c r="AP224" i="120"/>
  <c r="AQ224" i="120"/>
  <c r="AU224" i="120"/>
  <c r="AV224" i="120"/>
  <c r="AW224" i="120"/>
  <c r="AX224" i="120"/>
  <c r="AY224" i="120"/>
  <c r="AZ224" i="120"/>
  <c r="BA224" i="120"/>
  <c r="G195" i="120" l="1"/>
  <c r="G197" i="120" s="1"/>
  <c r="G202" i="120" s="1"/>
  <c r="F219" i="120"/>
  <c r="G219" i="120"/>
  <c r="F197" i="120"/>
  <c r="F202" i="120" s="1"/>
  <c r="E219" i="120"/>
  <c r="E220" i="120" s="1"/>
  <c r="D196" i="120"/>
  <c r="D237" i="120" s="1"/>
  <c r="E195" i="120"/>
  <c r="E197" i="120" s="1"/>
  <c r="E202" i="120" s="1"/>
  <c r="D235" i="120"/>
  <c r="E235" i="120"/>
  <c r="F235" i="120"/>
  <c r="G235" i="120"/>
  <c r="AK235" i="120"/>
  <c r="AL235" i="120"/>
  <c r="AM235" i="120"/>
  <c r="AN235" i="120"/>
  <c r="AU235" i="120"/>
  <c r="AV235" i="120"/>
  <c r="AW235" i="120"/>
  <c r="AX235" i="120"/>
  <c r="C236" i="120"/>
  <c r="D236" i="120"/>
  <c r="H236" i="120"/>
  <c r="AJ236" i="120"/>
  <c r="AT236" i="120"/>
  <c r="C237" i="120"/>
  <c r="H237" i="120"/>
  <c r="AJ237" i="120"/>
  <c r="AT237" i="120"/>
  <c r="C238" i="120"/>
  <c r="H238" i="120"/>
  <c r="AJ238" i="120"/>
  <c r="AT238" i="120"/>
  <c r="C239" i="120"/>
  <c r="E239" i="120"/>
  <c r="H239" i="120"/>
  <c r="AJ239" i="120"/>
  <c r="AT239" i="120"/>
  <c r="C240" i="120"/>
  <c r="F240" i="120"/>
  <c r="H240" i="120"/>
  <c r="AJ240" i="120"/>
  <c r="AT240" i="120"/>
  <c r="C241" i="120"/>
  <c r="F241" i="120"/>
  <c r="H241" i="120"/>
  <c r="AJ241" i="120"/>
  <c r="AT241" i="120"/>
  <c r="C242" i="120"/>
  <c r="G242" i="120"/>
  <c r="H242" i="120"/>
  <c r="AJ242" i="120"/>
  <c r="AT242" i="120"/>
  <c r="C243" i="120"/>
  <c r="G243" i="120"/>
  <c r="H243" i="120"/>
  <c r="AJ243" i="120"/>
  <c r="AT243" i="120"/>
  <c r="C246" i="120"/>
  <c r="AJ246" i="120"/>
  <c r="AT246" i="120"/>
  <c r="C252" i="120"/>
  <c r="AJ252" i="120"/>
  <c r="AT252" i="120"/>
  <c r="C258" i="120"/>
  <c r="AJ258" i="120"/>
  <c r="AT258" i="120"/>
  <c r="C271" i="120"/>
  <c r="D271" i="120"/>
  <c r="E8" i="120" s="1"/>
  <c r="C276" i="120"/>
  <c r="D276" i="120"/>
  <c r="E276" i="120"/>
  <c r="F276" i="120"/>
  <c r="G276" i="120"/>
  <c r="H276" i="120"/>
  <c r="C279" i="120"/>
  <c r="D279" i="120"/>
  <c r="E279" i="120"/>
  <c r="E281" i="120" s="1"/>
  <c r="E259" i="120" s="1"/>
  <c r="C280" i="120"/>
  <c r="D280" i="120"/>
  <c r="E280" i="120"/>
  <c r="B411" i="120"/>
  <c r="B412" i="120"/>
  <c r="B413" i="120"/>
  <c r="G413" i="120"/>
  <c r="G414" i="120"/>
  <c r="C421" i="120"/>
  <c r="F423" i="120"/>
  <c r="C424" i="120"/>
  <c r="B416" i="120" s="1"/>
  <c r="C428" i="120" s="1"/>
  <c r="F424" i="120"/>
  <c r="C425" i="120"/>
  <c r="F425" i="120"/>
  <c r="F220" i="120" l="1"/>
  <c r="E238" i="120"/>
  <c r="D281" i="120"/>
  <c r="BE31" i="120" s="1"/>
  <c r="C281" i="120"/>
  <c r="C282" i="120" s="1"/>
  <c r="D197" i="120"/>
  <c r="D202" i="120" s="1"/>
  <c r="G220" i="120"/>
  <c r="B417" i="120"/>
  <c r="C429" i="120" s="1"/>
  <c r="AJ27" i="120"/>
  <c r="AJ31" i="120"/>
  <c r="AJ24" i="120"/>
  <c r="AJ28" i="120"/>
  <c r="AJ25" i="120"/>
  <c r="AJ29" i="120"/>
  <c r="AJ26" i="120"/>
  <c r="AJ30" i="120"/>
  <c r="AJ261" i="120"/>
  <c r="C260" i="120"/>
  <c r="AK259" i="120"/>
  <c r="AT261" i="120"/>
  <c r="E261" i="120"/>
  <c r="AJ260" i="120"/>
  <c r="AV259" i="120"/>
  <c r="D19" i="120"/>
  <c r="BF23" i="120"/>
  <c r="BF26" i="120"/>
  <c r="BF30" i="120"/>
  <c r="BF27" i="120"/>
  <c r="BF31" i="120"/>
  <c r="BF24" i="120"/>
  <c r="BF28" i="120"/>
  <c r="BF25" i="120"/>
  <c r="BF29" i="120"/>
  <c r="BA214" i="120"/>
  <c r="AQ214" i="120"/>
  <c r="J214" i="120"/>
  <c r="AK26" i="120"/>
  <c r="AK30" i="120"/>
  <c r="AK27" i="120"/>
  <c r="AK31" i="120"/>
  <c r="AK24" i="120"/>
  <c r="AK28" i="120"/>
  <c r="AK25" i="120"/>
  <c r="AK29" i="120"/>
  <c r="D261" i="120"/>
  <c r="AT260" i="120"/>
  <c r="E260" i="120"/>
  <c r="AU259" i="120"/>
  <c r="D259" i="120"/>
  <c r="E282" i="120"/>
  <c r="C261" i="120"/>
  <c r="D260" i="120"/>
  <c r="AL259" i="120"/>
  <c r="AP23" i="120"/>
  <c r="D206" i="120" a="1"/>
  <c r="AS23" i="120"/>
  <c r="D248" i="120" l="1"/>
  <c r="D18" i="120"/>
  <c r="AJ249" i="120"/>
  <c r="BD30" i="120"/>
  <c r="D282" i="120"/>
  <c r="E253" i="120"/>
  <c r="E254" i="120"/>
  <c r="AT255" i="120"/>
  <c r="D253" i="120"/>
  <c r="AV253" i="120"/>
  <c r="BE25" i="120"/>
  <c r="AV247" i="120"/>
  <c r="E248" i="120"/>
  <c r="BD25" i="120"/>
  <c r="AJ248" i="120"/>
  <c r="D249" i="120"/>
  <c r="AO214" i="120"/>
  <c r="BD28" i="120"/>
  <c r="E255" i="120"/>
  <c r="D255" i="120"/>
  <c r="AL253" i="120"/>
  <c r="C248" i="120"/>
  <c r="AL247" i="120"/>
  <c r="BD27" i="120"/>
  <c r="AJ254" i="120"/>
  <c r="AT254" i="120"/>
  <c r="AZ214" i="120"/>
  <c r="AK247" i="120"/>
  <c r="AU247" i="120"/>
  <c r="H214" i="120"/>
  <c r="BD29" i="120"/>
  <c r="C254" i="120"/>
  <c r="E249" i="120"/>
  <c r="D247" i="120"/>
  <c r="AY214" i="120"/>
  <c r="BD26" i="120"/>
  <c r="D17" i="120"/>
  <c r="C255" i="120"/>
  <c r="BE30" i="120"/>
  <c r="AU253" i="120"/>
  <c r="AJ255" i="120"/>
  <c r="BE23" i="120"/>
  <c r="AZ218" i="120" s="1"/>
  <c r="I214" i="120"/>
  <c r="BE28" i="120"/>
  <c r="BE27" i="120"/>
  <c r="D254" i="120"/>
  <c r="AK253" i="120"/>
  <c r="BE26" i="120"/>
  <c r="BE24" i="120"/>
  <c r="AP214" i="120"/>
  <c r="BE29" i="120"/>
  <c r="E247" i="120"/>
  <c r="AT249" i="120"/>
  <c r="C249" i="120"/>
  <c r="AT248" i="120"/>
  <c r="BD31" i="120"/>
  <c r="BD23" i="120"/>
  <c r="H212" i="120" s="1"/>
  <c r="BD24" i="120"/>
  <c r="E206" i="120"/>
  <c r="E207" i="120"/>
  <c r="F206" i="120"/>
  <c r="F207" i="120"/>
  <c r="G206" i="120"/>
  <c r="G207" i="120"/>
  <c r="D206" i="120"/>
  <c r="D207" i="120"/>
  <c r="BI29" i="120"/>
  <c r="AW29" i="120"/>
  <c r="BI31" i="120"/>
  <c r="AW31" i="120"/>
  <c r="BH30" i="120"/>
  <c r="AV30" i="120"/>
  <c r="BH28" i="120"/>
  <c r="AV28" i="120"/>
  <c r="BI25" i="120"/>
  <c r="AW25" i="120"/>
  <c r="BH24" i="120"/>
  <c r="AV24" i="120"/>
  <c r="BI28" i="120"/>
  <c r="AW28" i="120"/>
  <c r="AW30" i="120"/>
  <c r="BI30" i="120"/>
  <c r="BH29" i="120"/>
  <c r="AV29" i="120"/>
  <c r="AK261" i="120" s="1"/>
  <c r="AV31" i="120"/>
  <c r="BH31" i="120"/>
  <c r="BI27" i="120"/>
  <c r="AW27" i="120"/>
  <c r="BH26" i="120"/>
  <c r="AV26" i="120"/>
  <c r="BI24" i="120"/>
  <c r="AW24" i="120"/>
  <c r="AW26" i="120"/>
  <c r="BI26" i="120"/>
  <c r="BA212" i="120"/>
  <c r="AQ212" i="120"/>
  <c r="BA218" i="120"/>
  <c r="J212" i="120"/>
  <c r="AQ218" i="120"/>
  <c r="J218" i="120"/>
  <c r="BH25" i="120"/>
  <c r="AV25" i="120"/>
  <c r="AV27" i="120"/>
  <c r="BH27" i="120"/>
  <c r="AR23" i="120"/>
  <c r="AP212" i="120" l="1"/>
  <c r="AZ212" i="120"/>
  <c r="AP218" i="120"/>
  <c r="I212" i="120"/>
  <c r="I218" i="120"/>
  <c r="J219" i="120"/>
  <c r="C225" i="120" s="1"/>
  <c r="AT213" i="120" a="1"/>
  <c r="AU213" i="120" s="1"/>
  <c r="H218" i="120"/>
  <c r="AZ219" i="120"/>
  <c r="C213" i="120" a="1"/>
  <c r="J213" i="120" s="1"/>
  <c r="AO212" i="120"/>
  <c r="AY212" i="120"/>
  <c r="AO218" i="120"/>
  <c r="AY218" i="120"/>
  <c r="BA219" i="120"/>
  <c r="AT225" i="120" s="1"/>
  <c r="AY219" i="120"/>
  <c r="H219" i="120"/>
  <c r="H220" i="120" s="1"/>
  <c r="I219" i="120"/>
  <c r="AP219" i="120"/>
  <c r="AJ213" i="120" a="1"/>
  <c r="AO213" i="120" s="1"/>
  <c r="AO219" i="120"/>
  <c r="AQ219" i="120"/>
  <c r="AJ225" i="120" s="1"/>
  <c r="AW195" i="120"/>
  <c r="AX195" i="120"/>
  <c r="AU195" i="120"/>
  <c r="AV195" i="120"/>
  <c r="AU219" i="120"/>
  <c r="AU220" i="120" s="1"/>
  <c r="AV219" i="120"/>
  <c r="AW219" i="120"/>
  <c r="AX219" i="120"/>
  <c r="AX220" i="120" s="1"/>
  <c r="AY236" i="120"/>
  <c r="AY240" i="120"/>
  <c r="AY237" i="120"/>
  <c r="AY241" i="120"/>
  <c r="AY238" i="120"/>
  <c r="AY242" i="120"/>
  <c r="AY239" i="120"/>
  <c r="AY243" i="120"/>
  <c r="AU248" i="120"/>
  <c r="AU254" i="120"/>
  <c r="AU260" i="120"/>
  <c r="AU249" i="120"/>
  <c r="AU255" i="120"/>
  <c r="AU196" i="120"/>
  <c r="AU237" i="120" s="1"/>
  <c r="AV261" i="120"/>
  <c r="AW196" i="120"/>
  <c r="AW241" i="120" s="1"/>
  <c r="AX196" i="120"/>
  <c r="AX243" i="120" s="1"/>
  <c r="AV254" i="120"/>
  <c r="AV249" i="120"/>
  <c r="AV260" i="120"/>
  <c r="AK196" i="120"/>
  <c r="AK237" i="120" s="1"/>
  <c r="AL261" i="120"/>
  <c r="AK249" i="120"/>
  <c r="AK255" i="120"/>
  <c r="AM196" i="120"/>
  <c r="AM241" i="120" s="1"/>
  <c r="AN196" i="120"/>
  <c r="AN243" i="120" s="1"/>
  <c r="AL260" i="120"/>
  <c r="AL254" i="120"/>
  <c r="AL249" i="120"/>
  <c r="AL196" i="120"/>
  <c r="AL239" i="120" s="1"/>
  <c r="AL248" i="120"/>
  <c r="AL255" i="120"/>
  <c r="AL195" i="120"/>
  <c r="AM195" i="120"/>
  <c r="AK195" i="120"/>
  <c r="AN195" i="120"/>
  <c r="AN219" i="120"/>
  <c r="AK219" i="120"/>
  <c r="AK220" i="120" s="1"/>
  <c r="AL219" i="120"/>
  <c r="AM219" i="120"/>
  <c r="AO239" i="120"/>
  <c r="AO243" i="120"/>
  <c r="AO236" i="120"/>
  <c r="AO240" i="120"/>
  <c r="AO237" i="120"/>
  <c r="AO241" i="120"/>
  <c r="AO238" i="120"/>
  <c r="AO242" i="120"/>
  <c r="AK248" i="120"/>
  <c r="AK254" i="120"/>
  <c r="AK260" i="120"/>
  <c r="AU261" i="120"/>
  <c r="AV196" i="120"/>
  <c r="AV239" i="120" s="1"/>
  <c r="AV255" i="120"/>
  <c r="AV248" i="120"/>
  <c r="AL220" i="120" l="1"/>
  <c r="AW220" i="120"/>
  <c r="AY213" i="120"/>
  <c r="AN220" i="120"/>
  <c r="AZ220" i="120"/>
  <c r="AZ225" i="120" s="1"/>
  <c r="F213" i="120"/>
  <c r="I213" i="120"/>
  <c r="H225" i="120"/>
  <c r="BA213" i="120"/>
  <c r="AV213" i="120"/>
  <c r="AX213" i="120"/>
  <c r="D213" i="120"/>
  <c r="AW213" i="120"/>
  <c r="AT213" i="120"/>
  <c r="G213" i="120"/>
  <c r="C213" i="120"/>
  <c r="E213" i="120"/>
  <c r="H213" i="120"/>
  <c r="AZ213" i="120"/>
  <c r="I220" i="120"/>
  <c r="I225" i="120" s="1"/>
  <c r="J220" i="120"/>
  <c r="J225" i="120" s="1"/>
  <c r="BA220" i="120"/>
  <c r="BA225" i="120" s="1"/>
  <c r="AX225" i="120"/>
  <c r="AW225" i="120"/>
  <c r="AU225" i="120"/>
  <c r="AP220" i="120"/>
  <c r="AP225" i="120" s="1"/>
  <c r="AM213" i="120"/>
  <c r="AK213" i="120"/>
  <c r="AP213" i="120"/>
  <c r="AQ213" i="120"/>
  <c r="AJ213" i="120"/>
  <c r="AQ220" i="120"/>
  <c r="AQ225" i="120" s="1"/>
  <c r="AL213" i="120"/>
  <c r="AN225" i="120"/>
  <c r="AL225" i="120"/>
  <c r="AN213" i="120"/>
  <c r="AV220" i="120"/>
  <c r="AV225" i="120" s="1"/>
  <c r="AK225" i="120"/>
  <c r="AM197" i="120"/>
  <c r="AM202" i="120" s="1"/>
  <c r="AM240" i="120"/>
  <c r="AU197" i="120"/>
  <c r="AU202" i="120" s="1"/>
  <c r="AU236" i="120"/>
  <c r="AL197" i="120"/>
  <c r="AL202" i="120" s="1"/>
  <c r="AL238" i="120"/>
  <c r="AX197" i="120"/>
  <c r="AX202" i="120" s="1"/>
  <c r="AX242" i="120"/>
  <c r="AK197" i="120"/>
  <c r="AK202" i="120" s="1"/>
  <c r="AK236" i="120"/>
  <c r="AM220" i="120"/>
  <c r="AM225" i="120" s="1"/>
  <c r="AN197" i="120"/>
  <c r="AN202" i="120" s="1"/>
  <c r="AN242" i="120"/>
  <c r="AO220" i="120"/>
  <c r="AO225" i="120" s="1"/>
  <c r="G225" i="120"/>
  <c r="E225" i="120"/>
  <c r="D225" i="120"/>
  <c r="F225" i="120"/>
  <c r="AW197" i="120"/>
  <c r="AW202" i="120" s="1"/>
  <c r="AW240" i="120"/>
  <c r="AV197" i="120"/>
  <c r="AV202" i="120" s="1"/>
  <c r="AV238" i="120"/>
  <c r="AY220" i="120"/>
  <c r="AY225" i="120" s="1"/>
  <c r="AU206" i="120" a="1"/>
  <c r="AU229" i="120" a="1"/>
  <c r="AK206" i="120" a="1"/>
  <c r="AK229" i="120" a="1"/>
  <c r="D229" i="120" a="1"/>
  <c r="L12" i="120" l="1"/>
  <c r="J12" i="120"/>
  <c r="K12" i="120"/>
  <c r="AU206" i="120"/>
  <c r="AU207" i="120"/>
  <c r="AV206" i="120"/>
  <c r="AV207" i="120"/>
  <c r="AW206" i="120"/>
  <c r="AW207" i="120"/>
  <c r="AX206" i="120"/>
  <c r="AX207" i="120"/>
  <c r="AK229" i="120"/>
  <c r="AO229" i="120"/>
  <c r="AL229" i="120"/>
  <c r="AP229" i="120"/>
  <c r="AM229" i="120"/>
  <c r="AQ229" i="120"/>
  <c r="AN229" i="120"/>
  <c r="AM230" i="120"/>
  <c r="AQ230" i="120"/>
  <c r="AN230" i="120"/>
  <c r="AK230" i="120"/>
  <c r="AO230" i="120"/>
  <c r="AL230" i="120"/>
  <c r="AP230" i="120"/>
  <c r="AU229" i="120"/>
  <c r="AY229" i="120"/>
  <c r="AX230" i="120"/>
  <c r="AV229" i="120"/>
  <c r="AZ229" i="120"/>
  <c r="AU230" i="120"/>
  <c r="AY230" i="120"/>
  <c r="AW229" i="120"/>
  <c r="BA229" i="120"/>
  <c r="AV230" i="120"/>
  <c r="AZ230" i="120"/>
  <c r="AX229" i="120"/>
  <c r="AW230" i="120"/>
  <c r="BA230" i="120"/>
  <c r="AK206" i="120"/>
  <c r="AM206" i="120"/>
  <c r="AL206" i="120"/>
  <c r="AN206" i="120"/>
  <c r="AK207" i="120"/>
  <c r="AL207" i="120"/>
  <c r="AM207" i="120"/>
  <c r="AN207" i="120"/>
  <c r="E229" i="120"/>
  <c r="I229" i="120"/>
  <c r="F229" i="120"/>
  <c r="J229" i="120"/>
  <c r="D229" i="120"/>
  <c r="H229" i="120"/>
  <c r="G229" i="120"/>
  <c r="E230" i="120"/>
  <c r="I230" i="120"/>
  <c r="F230" i="120"/>
  <c r="J230" i="120"/>
  <c r="G230" i="120"/>
  <c r="D230" i="120"/>
  <c r="H230" i="120"/>
  <c r="BR36" i="84" l="1"/>
  <c r="BR40" i="84"/>
  <c r="BR44" i="84"/>
  <c r="BR48" i="84"/>
  <c r="BR52" i="84"/>
  <c r="BR56" i="84"/>
  <c r="BR60" i="84"/>
  <c r="BR64" i="84"/>
  <c r="BR68" i="84"/>
  <c r="BR72" i="84"/>
  <c r="Y76" i="84"/>
  <c r="AC76" i="84"/>
  <c r="AG76" i="84"/>
  <c r="AK76" i="84"/>
  <c r="AO76" i="84"/>
  <c r="AS76" i="84"/>
  <c r="AW76" i="84"/>
  <c r="BA76" i="84"/>
  <c r="BE76" i="84"/>
  <c r="BI76" i="84"/>
  <c r="BI77" i="84" s="1"/>
  <c r="BA77" i="84" l="1"/>
  <c r="AS77" i="84"/>
  <c r="AC77" i="84"/>
  <c r="AK77" i="84"/>
  <c r="Y77" i="84"/>
  <c r="BE77" i="84"/>
  <c r="AW77" i="84"/>
  <c r="AO77" i="84"/>
  <c r="AG77" i="84"/>
  <c r="N101" i="2" l="1"/>
  <c r="N100" i="2"/>
  <c r="N99" i="2"/>
  <c r="N98" i="2"/>
  <c r="N97" i="2"/>
  <c r="N96" i="2"/>
  <c r="N95" i="2"/>
  <c r="N94" i="2"/>
  <c r="N93" i="2"/>
  <c r="N92" i="2"/>
  <c r="N91" i="2"/>
  <c r="N90" i="2"/>
  <c r="N89" i="2"/>
  <c r="N88" i="2"/>
  <c r="N87" i="2"/>
  <c r="N86" i="2"/>
  <c r="N85" i="2"/>
  <c r="N84" i="2"/>
  <c r="N83" i="2"/>
  <c r="N82" i="2"/>
  <c r="N81" i="2"/>
  <c r="N80" i="2"/>
  <c r="N79" i="2"/>
  <c r="N78" i="2"/>
  <c r="N77" i="2"/>
  <c r="N76" i="2"/>
  <c r="N75" i="2"/>
  <c r="N74" i="2"/>
  <c r="N73" i="2"/>
  <c r="N72" i="2"/>
  <c r="N71" i="2"/>
  <c r="N70" i="2"/>
  <c r="N69" i="2"/>
  <c r="N68" i="2"/>
  <c r="N67" i="2"/>
  <c r="N66" i="2"/>
  <c r="N65" i="2"/>
  <c r="N64" i="2"/>
  <c r="N63" i="2"/>
  <c r="N62" i="2"/>
  <c r="N61" i="2"/>
  <c r="N60" i="2"/>
  <c r="N59" i="2"/>
  <c r="N58" i="2"/>
  <c r="N57" i="2"/>
  <c r="N56" i="2"/>
  <c r="N55" i="2"/>
  <c r="N54" i="2"/>
  <c r="N53" i="2"/>
  <c r="N52" i="2"/>
  <c r="N51" i="2"/>
  <c r="N50" i="2"/>
  <c r="N49" i="2"/>
  <c r="N48" i="2"/>
  <c r="N47" i="2"/>
  <c r="N46" i="2"/>
  <c r="N45" i="2"/>
  <c r="N44" i="2"/>
  <c r="N43" i="2"/>
  <c r="N42" i="2"/>
  <c r="N41" i="2"/>
  <c r="N40" i="2"/>
  <c r="N39" i="2"/>
  <c r="N38" i="2"/>
  <c r="N37" i="2"/>
  <c r="N36" i="2"/>
  <c r="N35" i="2"/>
  <c r="N34" i="2"/>
  <c r="N33" i="2"/>
  <c r="N32" i="2"/>
  <c r="N31" i="2"/>
  <c r="N30" i="2"/>
  <c r="N29" i="2"/>
  <c r="N28" i="2"/>
  <c r="N27" i="2"/>
  <c r="N26" i="2"/>
  <c r="N25" i="2"/>
  <c r="N24" i="2"/>
  <c r="N23" i="2"/>
  <c r="N22" i="2"/>
  <c r="N21" i="2"/>
  <c r="N20" i="2"/>
  <c r="N19" i="2"/>
  <c r="N18" i="2"/>
  <c r="N17" i="2"/>
  <c r="N16" i="2"/>
  <c r="N15" i="2"/>
  <c r="N14" i="2"/>
  <c r="N13" i="2"/>
  <c r="N12" i="2"/>
  <c r="N11" i="2"/>
  <c r="N10" i="2"/>
  <c r="N9" i="2"/>
  <c r="N8" i="2"/>
  <c r="N7" i="2"/>
  <c r="N6" i="2"/>
  <c r="N5" i="2"/>
  <c r="N4" i="2"/>
  <c r="N3" i="2"/>
  <c r="N2" i="2"/>
  <c r="I8" i="15" l="1"/>
  <c r="P15" i="15"/>
  <c r="K6" i="15"/>
  <c r="L2" i="15"/>
  <c r="C12" i="15"/>
  <c r="G16" i="15" s="1"/>
  <c r="B2" i="15"/>
  <c r="B1" i="15"/>
  <c r="J15" i="15"/>
  <c r="D3" i="15"/>
  <c r="D7" i="15" s="1"/>
  <c r="F23" i="15"/>
  <c r="IS4" i="15"/>
  <c r="IS2" i="15"/>
  <c r="C13" i="15"/>
  <c r="E3" i="15"/>
  <c r="F5" i="15"/>
  <c r="F20" i="15"/>
  <c r="D5" i="15" l="1"/>
  <c r="I8" i="10" l="1"/>
  <c r="P15" i="10"/>
  <c r="K6" i="10"/>
  <c r="L2" i="10"/>
  <c r="C12" i="10"/>
  <c r="G16" i="10" s="1"/>
  <c r="B2" i="10"/>
  <c r="B1" i="10"/>
  <c r="J15" i="10"/>
  <c r="D3" i="10"/>
  <c r="D7" i="10" s="1"/>
  <c r="F23" i="10"/>
  <c r="IS4" i="10"/>
  <c r="IS2" i="10"/>
  <c r="C13" i="10"/>
  <c r="E3" i="10"/>
  <c r="F5" i="10"/>
  <c r="F20" i="10"/>
  <c r="I8" i="7"/>
  <c r="P15" i="7"/>
  <c r="K6" i="7"/>
  <c r="L2" i="7"/>
  <c r="C12" i="7"/>
  <c r="G16" i="7" s="1"/>
  <c r="B2" i="7"/>
  <c r="B1" i="7"/>
  <c r="J15" i="7"/>
  <c r="D3" i="7"/>
  <c r="D7" i="7" s="1"/>
  <c r="F23" i="7"/>
  <c r="IS4" i="7"/>
  <c r="IS2" i="7"/>
  <c r="C13" i="7"/>
  <c r="E3" i="7"/>
  <c r="F5" i="7"/>
  <c r="F20" i="7"/>
  <c r="D5" i="10" l="1"/>
  <c r="D5" i="7"/>
</calcChain>
</file>

<file path=xl/sharedStrings.xml><?xml version="1.0" encoding="utf-8"?>
<sst xmlns="http://schemas.openxmlformats.org/spreadsheetml/2006/main" count="1976" uniqueCount="492">
  <si>
    <t>Stats Data</t>
  </si>
  <si>
    <t>Description_1</t>
  </si>
  <si>
    <t>Granular</t>
  </si>
  <si>
    <t>Data file to demonstrate various</t>
  </si>
  <si>
    <t>types of time series variation.</t>
  </si>
  <si>
    <t>bins</t>
  </si>
  <si>
    <t>Bins</t>
  </si>
  <si>
    <t>Count = 125</t>
  </si>
  <si>
    <t>Mean = 49.536</t>
  </si>
  <si>
    <t>StDev = 2.675</t>
  </si>
  <si>
    <t>Minimum = 43</t>
  </si>
  <si>
    <t>25th Percentile (Q1) = 48</t>
  </si>
  <si>
    <t>50th Percentile (Median) = 50</t>
  </si>
  <si>
    <t>75th Percentile (Q3) = 51</t>
  </si>
  <si>
    <t>Maximum = 56</t>
  </si>
  <si>
    <t>95% CI Mean = 49.062 to 50.010</t>
  </si>
  <si>
    <t>95% CI Sigma = 2.379 to 3.055</t>
  </si>
  <si>
    <t>Anderson-Darling Normality Test:</t>
  </si>
  <si>
    <t>Count = 125
Mean = 49.536
StDev = 2.675
Minimum = 43
25th Percentile (Q1) = 48
50th Percentile (Median) = 50
75th Percentile (Q3) = 51
Maximum = 56</t>
  </si>
  <si>
    <t>95% CI Mean = 49.062 to 50.010
95% CI Sigma = 2.379 to 3.055
Anderson-Darling Normality Test:
A-Squared = 1.021285
P-Value = 0.0105</t>
  </si>
  <si>
    <t>Supplier 1</t>
  </si>
  <si>
    <t>Supplier 2</t>
  </si>
  <si>
    <t>Length of Camshafts in mm</t>
  </si>
  <si>
    <t>Statistical Tools &gt; Descriptive Stats</t>
  </si>
  <si>
    <t>Graphical Tools &gt; Basic Histogram</t>
  </si>
  <si>
    <t>Customer Record No</t>
  </si>
  <si>
    <t>Order Date</t>
  </si>
  <si>
    <t>Customer Type</t>
  </si>
  <si>
    <t>Avg No. of orders per mo</t>
  </si>
  <si>
    <t>Avg days Order to delivery time</t>
  </si>
  <si>
    <t>Loyalty - Likely to Recommend</t>
  </si>
  <si>
    <t>Overall Satisfaction</t>
  </si>
  <si>
    <t>Responsive to Calls</t>
  </si>
  <si>
    <t>Ease of Communications</t>
  </si>
  <si>
    <t>Staff Knowledge</t>
  </si>
  <si>
    <t>Size of Customer</t>
  </si>
  <si>
    <t>Major-Complaint</t>
  </si>
  <si>
    <t>Product Type</t>
  </si>
  <si>
    <t>Sat-Discrete</t>
  </si>
  <si>
    <t>Small</t>
  </si>
  <si>
    <t>Return-calls</t>
  </si>
  <si>
    <t>Consumer</t>
  </si>
  <si>
    <t>Large</t>
  </si>
  <si>
    <t>Difficult-to-order</t>
  </si>
  <si>
    <t>Manufacturer</t>
  </si>
  <si>
    <t>Not-available</t>
  </si>
  <si>
    <t>Wrong-color</t>
  </si>
  <si>
    <t>Order-takes-too-long</t>
  </si>
  <si>
    <t>filler1</t>
  </si>
  <si>
    <t>filler2</t>
  </si>
  <si>
    <t>time</t>
  </si>
  <si>
    <t>shift</t>
  </si>
  <si>
    <t>head</t>
  </si>
  <si>
    <t>description</t>
  </si>
  <si>
    <t xml:space="preserve">filler1 is data from machine #1                          </t>
  </si>
  <si>
    <t xml:space="preserve">filler2 is data from machine #2                          </t>
  </si>
  <si>
    <t xml:space="preserve">time contains the measurement sequence                   </t>
  </si>
  <si>
    <t xml:space="preserve">shift contains a shift number                            </t>
  </si>
  <si>
    <t>head contains the nozzle number on a multiple head filler</t>
  </si>
  <si>
    <t>NV</t>
  </si>
  <si>
    <t>Team</t>
  </si>
  <si>
    <t>GA</t>
  </si>
  <si>
    <t>Expert</t>
  </si>
  <si>
    <t>Seconds</t>
  </si>
  <si>
    <t>Time</t>
  </si>
  <si>
    <t>Location</t>
  </si>
  <si>
    <t>Method</t>
  </si>
  <si>
    <t>Graphical Tools &gt; Multi-Vari Charts</t>
  </si>
  <si>
    <t>Agitator RPM</t>
  </si>
  <si>
    <t>PGM concentrate (g/ton)</t>
  </si>
  <si>
    <t>SigmaXL</t>
  </si>
  <si>
    <t>Statistical Tools &gt; Regression &gt; Multiple Regression</t>
  </si>
  <si>
    <t>Flight Speed</t>
  </si>
  <si>
    <t>Altitude</t>
  </si>
  <si>
    <t>Turbine Angle</t>
  </si>
  <si>
    <t>Fuel/Air ratio</t>
  </si>
  <si>
    <t>ICR</t>
  </si>
  <si>
    <t>Temp</t>
  </si>
  <si>
    <t>ICR (Intermediary Compression Ratio)</t>
  </si>
  <si>
    <t>Temp (deg F)</t>
  </si>
  <si>
    <t>Altitude (10s of feet)</t>
  </si>
  <si>
    <t>Flight speed (mph)</t>
  </si>
  <si>
    <t>Title:</t>
  </si>
  <si>
    <t>Date:</t>
  </si>
  <si>
    <t>Name of Experimenter:</t>
  </si>
  <si>
    <t>Notes:</t>
  </si>
  <si>
    <t>Design Type:</t>
  </si>
  <si>
    <t>3 Factor, 8-Run, 2**3, Full-Factorial</t>
  </si>
  <si>
    <t>Number of Replicates:</t>
  </si>
  <si>
    <t>Number of Blocks:</t>
  </si>
  <si>
    <t>Number of Center Points per Block:</t>
  </si>
  <si>
    <t>None (Full Factorial Design)</t>
  </si>
  <si>
    <t>Aliasing of Effects:</t>
  </si>
  <si>
    <t>008 ABC</t>
  </si>
  <si>
    <t>3FI</t>
  </si>
  <si>
    <t>007 BC</t>
  </si>
  <si>
    <t>2FI</t>
  </si>
  <si>
    <t>006 AC</t>
  </si>
  <si>
    <t>005 AB</t>
  </si>
  <si>
    <t>ME</t>
  </si>
  <si>
    <t>Blocks</t>
  </si>
  <si>
    <t>Center Points</t>
  </si>
  <si>
    <t>Std. Order</t>
  </si>
  <si>
    <t>Run Order</t>
  </si>
  <si>
    <t>Do not change the cells on this worksheet.</t>
  </si>
  <si>
    <t>Do not add or delete rows or sort this worksheet.</t>
  </si>
  <si>
    <t>Number of Responses:</t>
  </si>
  <si>
    <t>SigmaXL V6 DOE</t>
  </si>
  <si>
    <t>Design of Experiments Worksheet</t>
  </si>
  <si>
    <t>Do not change these cells.</t>
  </si>
  <si>
    <t>Catapult Example (SigmaXL Version 6)</t>
  </si>
  <si>
    <t>Distance</t>
  </si>
  <si>
    <t>001 Blocks</t>
  </si>
  <si>
    <t>002 A: Pull Back Angle</t>
  </si>
  <si>
    <t>003 B: Stop Pin</t>
  </si>
  <si>
    <t>004 C: Pin Height</t>
  </si>
  <si>
    <t>Values</t>
  </si>
  <si>
    <t>Mat-A</t>
  </si>
  <si>
    <t>Mat-B</t>
  </si>
  <si>
    <t>PriceIndex</t>
  </si>
  <si>
    <t>Achievement</t>
  </si>
  <si>
    <t>DBP1</t>
  </si>
  <si>
    <t>DBP2</t>
  </si>
  <si>
    <t>Growth</t>
  </si>
  <si>
    <t>Treatment</t>
  </si>
  <si>
    <t>EnzymeActivity</t>
  </si>
  <si>
    <t>Therapy</t>
  </si>
  <si>
    <t>Litter</t>
  </si>
  <si>
    <t>Response</t>
  </si>
  <si>
    <t>Impact</t>
  </si>
  <si>
    <t>HelmetType</t>
  </si>
  <si>
    <t>Type</t>
  </si>
  <si>
    <t>CH.Area</t>
  </si>
  <si>
    <t>CH.Shape</t>
  </si>
  <si>
    <t>CH.HT</t>
  </si>
  <si>
    <t>CH.Liner</t>
  </si>
  <si>
    <t>House</t>
  </si>
  <si>
    <t>Age</t>
  </si>
  <si>
    <t>BTU.In</t>
  </si>
  <si>
    <t>BTU.Out</t>
  </si>
  <si>
    <t>Damper</t>
  </si>
  <si>
    <t>BTU.In_1</t>
  </si>
  <si>
    <t>BTU.In_2</t>
  </si>
  <si>
    <t>Defects</t>
  </si>
  <si>
    <t>N</t>
  </si>
  <si>
    <t>Graphical Tools &gt; Dotplots/Boxplots</t>
  </si>
  <si>
    <t>Normal Probablity Plot</t>
  </si>
  <si>
    <t>SigmaXL &gt; Graphical Tools &gt; Normal Probability Plots</t>
  </si>
  <si>
    <t>SigmaXL &gt; Process Capability &gt; Capability Combination Report (Subgroups)</t>
  </si>
  <si>
    <t>SigmaXL &gt; Statistical Tools &gt; 1 Sample t-Test &amp; Confidence Intervals</t>
  </si>
  <si>
    <t>SigmaXL &gt; Control Charts &gt; Attribute Charts &gt; U</t>
  </si>
  <si>
    <t>Defectives</t>
  </si>
  <si>
    <t>SigmaXL &gt; Control Charts &gt; Attribute Charts &gt; C</t>
  </si>
  <si>
    <t>month</t>
  </si>
  <si>
    <t>stop and checks</t>
  </si>
  <si>
    <t>positive test</t>
  </si>
  <si>
    <t>looking at drink drive</t>
  </si>
  <si>
    <t xml:space="preserve">offences over a 12 month </t>
  </si>
  <si>
    <t>period.</t>
  </si>
  <si>
    <t>This will help to decide when</t>
  </si>
  <si>
    <t>to release the drink drive</t>
  </si>
  <si>
    <t>advertising</t>
  </si>
  <si>
    <t>SigmaXL &gt; Control Charts &gt; Attribute Charts &gt; P</t>
  </si>
  <si>
    <t>SigmaXL &gt; Control Charts &gt; Attribute Charts &gt; NP</t>
  </si>
  <si>
    <t>SigmaXL &gt; Control Charts &gt; Individuals</t>
  </si>
  <si>
    <t>SigmaXL &gt; Statistical Tools &gt; 2 Sample t-Test</t>
  </si>
  <si>
    <t>Subgroup No</t>
  </si>
  <si>
    <t>Operator</t>
  </si>
  <si>
    <t>John</t>
  </si>
  <si>
    <t>Moe</t>
  </si>
  <si>
    <t>Sally</t>
  </si>
  <si>
    <t>Sue</t>
  </si>
  <si>
    <t>David</t>
  </si>
  <si>
    <t>SigmaXL &gt; Control Charts &gt; X-Bar &amp; R</t>
  </si>
  <si>
    <t>High Priority</t>
  </si>
  <si>
    <t>Medium Priority</t>
  </si>
  <si>
    <t>Low Priority</t>
  </si>
  <si>
    <t>Priority To Improve</t>
  </si>
  <si>
    <t>Very Difficult</t>
  </si>
  <si>
    <t>Very Easy</t>
  </si>
  <si>
    <t>Difficulty</t>
  </si>
  <si>
    <t>High</t>
  </si>
  <si>
    <t>Medium</t>
  </si>
  <si>
    <t>Low</t>
  </si>
  <si>
    <t>Satisfaction Ratings</t>
  </si>
  <si>
    <t>Customer Importance Rating</t>
  </si>
  <si>
    <t>Strong</t>
  </si>
  <si>
    <t>Moderate</t>
  </si>
  <si>
    <t>Weak</t>
  </si>
  <si>
    <t>None</t>
  </si>
  <si>
    <t>Relationships</t>
  </si>
  <si>
    <t>↓</t>
  </si>
  <si>
    <t>Minimize</t>
  </si>
  <si>
    <t>o</t>
  </si>
  <si>
    <t>Target</t>
  </si>
  <si>
    <t>↑</t>
  </si>
  <si>
    <t>Maximize</t>
  </si>
  <si>
    <t>Direction of Improvement</t>
  </si>
  <si>
    <t>--</t>
  </si>
  <si>
    <t>Strong Negative</t>
  </si>
  <si>
    <t>-</t>
  </si>
  <si>
    <t>Negative</t>
  </si>
  <si>
    <t>+</t>
  </si>
  <si>
    <t>Positive</t>
  </si>
  <si>
    <t>++</t>
  </si>
  <si>
    <t>Strong Positive</t>
  </si>
  <si>
    <t>Correlations</t>
  </si>
  <si>
    <t>Priority to Improve:</t>
  </si>
  <si>
    <t>Difficulty:</t>
  </si>
  <si>
    <t>Benchmark B:</t>
  </si>
  <si>
    <t>Benchmark A:</t>
  </si>
  <si>
    <t>Our Current Performance:</t>
  </si>
  <si>
    <t>Units:</t>
  </si>
  <si>
    <t>Lower Spec Limit:</t>
  </si>
  <si>
    <t>Upper Spec Limit:</t>
  </si>
  <si>
    <t>Target:</t>
  </si>
  <si>
    <t>Rank:</t>
  </si>
  <si>
    <t>Raw Score:</t>
  </si>
  <si>
    <t>Customer Requirement 10</t>
  </si>
  <si>
    <t>Customer Requirement 9</t>
  </si>
  <si>
    <t>Customer Requirement 8</t>
  </si>
  <si>
    <t>Customer Requirement 7</t>
  </si>
  <si>
    <t>Customer Requirement 6</t>
  </si>
  <si>
    <t>Customer Requirement 5</t>
  </si>
  <si>
    <t>Customer Requirement 4</t>
  </si>
  <si>
    <t>Customer Requirement 3</t>
  </si>
  <si>
    <t>Customer Requirement 2</t>
  </si>
  <si>
    <t>Customer Requirement 1</t>
  </si>
  <si>
    <t>CS - Max(Competitor Rating)</t>
  </si>
  <si>
    <t>Competitor 4 Rating</t>
  </si>
  <si>
    <t>Competitor 3 Rating</t>
  </si>
  <si>
    <t>Competitor 2 Rating</t>
  </si>
  <si>
    <t>Competitor 1 Rating</t>
  </si>
  <si>
    <t>Our Customer Satisfaction (CS) Rating</t>
  </si>
  <si>
    <t>Functional Requirement 10</t>
  </si>
  <si>
    <t>Functional Requirement 9</t>
  </si>
  <si>
    <t>Functional Requirement 8</t>
  </si>
  <si>
    <t>Functional Requirement 7</t>
  </si>
  <si>
    <t>Functional Requirement 6</t>
  </si>
  <si>
    <t>Functional Requirement 5</t>
  </si>
  <si>
    <t>Functional Requirement 4</t>
  </si>
  <si>
    <t>Functional Requirement 3</t>
  </si>
  <si>
    <t>Functional Requirement 2</t>
  </si>
  <si>
    <t>Functional Requirement 1</t>
  </si>
  <si>
    <t>Customer Requirements (What):</t>
  </si>
  <si>
    <t>Satisfaction Ratings:</t>
  </si>
  <si>
    <t>Functional Requirements (How):</t>
  </si>
  <si>
    <t>Desired Direction of Improvement:</t>
  </si>
  <si>
    <t>Prepared By:</t>
  </si>
  <si>
    <t>Project Name:</t>
  </si>
  <si>
    <t>Quality Function Deployment (QFD) House of Quality</t>
  </si>
  <si>
    <t>SigmaXL Copyright © 2006 - 2020, Version 1.0. This template is licensed to registered users of SigmaXL.  It is a part of the SigmaXL software and may not be redistributed.</t>
  </si>
  <si>
    <t>Supplier C</t>
  </si>
  <si>
    <t>Supplier B</t>
  </si>
  <si>
    <t>Supplier A</t>
  </si>
  <si>
    <t>C4 &amp; C5 Created as a result of stacking the data</t>
  </si>
  <si>
    <t>Supplier</t>
  </si>
  <si>
    <t>Data</t>
  </si>
  <si>
    <t>Statistical Tools &gt; One-Way ANOVA &amp; Mean Matrix</t>
  </si>
  <si>
    <t>ppm VOC</t>
  </si>
  <si>
    <t>Shift</t>
  </si>
  <si>
    <t>HypoTTestStud</t>
  </si>
  <si>
    <t>Female</t>
  </si>
  <si>
    <t>Male</t>
  </si>
  <si>
    <t>Other</t>
  </si>
  <si>
    <t>Republican</t>
  </si>
  <si>
    <t>Democrat</t>
  </si>
  <si>
    <t>Statistical Tools &gt; Chi-Square Tests &gt; Chi-Square Test &amp; Association - Two-Way Table Data</t>
  </si>
  <si>
    <t>Late Deliveries in past 10 Days</t>
  </si>
  <si>
    <t>Total Deliveries in past 10 days</t>
  </si>
  <si>
    <t>Zurich</t>
  </si>
  <si>
    <t>London</t>
  </si>
  <si>
    <t>Paris</t>
  </si>
  <si>
    <t>Note, in SigmaXL, preselect the data to run this tool.</t>
  </si>
  <si>
    <t>Y</t>
  </si>
  <si>
    <t>Response:</t>
  </si>
  <si>
    <t>Main Effects Plots for StDev (Y):</t>
  </si>
  <si>
    <t>Selected:</t>
  </si>
  <si>
    <t>Mean(Ln StDev(Y))</t>
  </si>
  <si>
    <t>Main Effects Plot for Ln StDevs</t>
  </si>
  <si>
    <t>Pareto of ANOVA SS % Contribution for Ln StDevs</t>
  </si>
  <si>
    <t>Pareto of Deltas for Ln StDevs</t>
  </si>
  <si>
    <t>Ln StDev (Y)</t>
  </si>
  <si>
    <t>Mean(StDev(Y))</t>
  </si>
  <si>
    <t>Main Effects Plot for StDevs</t>
  </si>
  <si>
    <t>Pareto of ANOVA SS % Contribution for StDevs</t>
  </si>
  <si>
    <t>Pareto of Deltas for StDevs</t>
  </si>
  <si>
    <t>StDev (Y)</t>
  </si>
  <si>
    <t>Main Effects Plot Title</t>
  </si>
  <si>
    <t>Pareto of ANOVA SS % Contribution Title</t>
  </si>
  <si>
    <t>Pareto of Deltas Title</t>
  </si>
  <si>
    <t>Standard Deviation Response</t>
  </si>
  <si>
    <t>-10*Log10(Sum(Y^2)/n)</t>
  </si>
  <si>
    <t>SN: Smaller is Better</t>
  </si>
  <si>
    <t>-10*Log10(Sum(1/Y^2)/n)</t>
  </si>
  <si>
    <t>SN: Larger is Better</t>
  </si>
  <si>
    <t>-10*Log10(Sum((Y-T)^2)/n)</t>
  </si>
  <si>
    <t>SN: Nominal is Best (MSD with Target)</t>
  </si>
  <si>
    <t>-10*Log10(S^2)</t>
  </si>
  <si>
    <t>SN: Nominal is Best (Variance Only)</t>
  </si>
  <si>
    <t>10*Log10(Ybar^2/S^2)</t>
  </si>
  <si>
    <t>SN: Nominal is Best</t>
  </si>
  <si>
    <t>Formula</t>
  </si>
  <si>
    <t>Signal-to-Noise Ratios</t>
  </si>
  <si>
    <t>Avg</t>
  </si>
  <si>
    <t>Main Effects Plot for SN Ratios:</t>
  </si>
  <si>
    <t>Main Effects Plot for StDevs/Ln StDevs:</t>
  </si>
  <si>
    <t>Main Effects Plot for Means:</t>
  </si>
  <si>
    <t>ANOVA SS % Contribution for SN Ratios sorted for Pareto:</t>
  </si>
  <si>
    <t>ANOVA SS % Contribution for StDevs/Ln StDevs sorted for Pareto:</t>
  </si>
  <si>
    <t>ANOVA SS % Contribution for Means sorted for Pareto:</t>
  </si>
  <si>
    <t>Total SS</t>
  </si>
  <si>
    <t>ANOVA SS % Contribution for SN Ratios:</t>
  </si>
  <si>
    <t>ANOVA SS % Contribution for StDevs/Ln StDevs:</t>
  </si>
  <si>
    <t>ANOVA SS % Contribution for Means:</t>
  </si>
  <si>
    <t>Sequential SS:</t>
  </si>
  <si>
    <t>Cumulative Regression SS:</t>
  </si>
  <si>
    <t>ANOVA SS for SN Ratios using Dummy Coding (0,1) Regression:</t>
  </si>
  <si>
    <t>ANOVA SS for StDevs/Ln StDevs using Dummy Coding (0,1) Regression:</t>
  </si>
  <si>
    <t>ANOVA SS for Means using Dummy Coding (0,1) Regression:</t>
  </si>
  <si>
    <t>Dummy Coded Factor Setting (0,1):</t>
  </si>
  <si>
    <t>Constant</t>
  </si>
  <si>
    <t>Coefficients for SN Ratios using Dummy Coding (0,1) Regression:</t>
  </si>
  <si>
    <t>Coefficients for StDevs/Ln StDevs using Dummy Coding (0,1) Regression:</t>
  </si>
  <si>
    <t>Coefficients for Means using Dummy Coding (0,1) Regression:</t>
  </si>
  <si>
    <t>Delta for SN Ratios sorted for Pareto:</t>
  </si>
  <si>
    <t>Delta for StDevs/Ln StDevs sorted for Pareto:</t>
  </si>
  <si>
    <t>Delta for Means sorted for Pareto:</t>
  </si>
  <si>
    <t>Delta for SN Ratios:</t>
  </si>
  <si>
    <t>Delta for StDevs/Ln StDevs:</t>
  </si>
  <si>
    <t>Delta for Means:</t>
  </si>
  <si>
    <t>Delta:</t>
  </si>
  <si>
    <t>Mean(SN(Y)) @ 2:</t>
  </si>
  <si>
    <t>Mean(StDev(Y)) @ 2:</t>
  </si>
  <si>
    <t>Mean(Mean(Y)) @ 2:</t>
  </si>
  <si>
    <t>Mean(SN(Y)) @ 1:</t>
  </si>
  <si>
    <t>Mean(StDev(Y)) @ 1:</t>
  </si>
  <si>
    <t>Mean(Mean(Y)) @ 1:</t>
  </si>
  <si>
    <t>Calculation of Delta for SN Ratios:</t>
  </si>
  <si>
    <t>Calculation of Delta for StDevs/Ln StDevs:</t>
  </si>
  <si>
    <t>Calculation of Delta for Means:</t>
  </si>
  <si>
    <t>10. To compute a predicted response, enter Actual Factor Setting using the drop down selection.  Factors are treated as categorical.  If Factor Setting Coded is "FALSE", please refresh selection to match level settings.</t>
  </si>
  <si>
    <t>9. Delta is the difference between the maximum and minimum average response for the levels of each factor in the inner array.  Two-way interactions are not included. ANOVA SS (Sum-of-Squares) % Contribution includes two-way interactions.</t>
  </si>
  <si>
    <t>4. Select desired Standard Deviation Response:  StDev(Y) or Ln(StDev(Y)).</t>
  </si>
  <si>
    <t xml:space="preserve">3. If selection is "SN: Nominal is Best MSD with Target", enter Target value in cell H8 (MSD denotes Mean Square Deviation); if Target = 0, this is equivalent to Smaller Is Better. For use of MSD in SN Ratio, see Ranjit Roy (2010) "A Primer on the Taguchi Method," Second Edition, Society of Manufacturing Engineers. </t>
  </si>
  <si>
    <t>2. For Nominal is Best, "SN: Nominal is Best" is recommended for non-negative data. Use "SN: Nominal is Best (Variance Only)" if the data has a mixture of negative and positive values.</t>
  </si>
  <si>
    <t>1. Select desired Signal-to-Noise Ratio to maximize. The SN formula is displayed in cell E8.</t>
  </si>
  <si>
    <t>(1/Y^2) for Larger is Better:</t>
  </si>
  <si>
    <t>(Y-Target)^2 for Nominal is Best MSD:</t>
  </si>
  <si>
    <t>Mean (Y)</t>
  </si>
  <si>
    <t>D2</t>
  </si>
  <si>
    <t>C2</t>
  </si>
  <si>
    <t>B2</t>
  </si>
  <si>
    <t>A2</t>
  </si>
  <si>
    <t>Run No.</t>
  </si>
  <si>
    <t>D</t>
  </si>
  <si>
    <t>C</t>
  </si>
  <si>
    <t>B</t>
  </si>
  <si>
    <t>A</t>
  </si>
  <si>
    <t>Yrep27</t>
  </si>
  <si>
    <t>Yrep26</t>
  </si>
  <si>
    <t>Yrep25</t>
  </si>
  <si>
    <t>Yrep24</t>
  </si>
  <si>
    <t>Yrep23</t>
  </si>
  <si>
    <t>Yrep22</t>
  </si>
  <si>
    <t>Yrep21</t>
  </si>
  <si>
    <t>Yrep20</t>
  </si>
  <si>
    <t>Yrep19</t>
  </si>
  <si>
    <t>Yrep18</t>
  </si>
  <si>
    <t>Yrep17</t>
  </si>
  <si>
    <t>Yrep16</t>
  </si>
  <si>
    <t>Yrep15</t>
  </si>
  <si>
    <t>Yrep14</t>
  </si>
  <si>
    <t>Yrep13</t>
  </si>
  <si>
    <t>Yrep12</t>
  </si>
  <si>
    <t>Yrep11</t>
  </si>
  <si>
    <t>Yrep10</t>
  </si>
  <si>
    <t>Yrep9</t>
  </si>
  <si>
    <t>Yrep8</t>
  </si>
  <si>
    <t>Yrep7</t>
  </si>
  <si>
    <t>Yrep6</t>
  </si>
  <si>
    <t>Yrep5</t>
  </si>
  <si>
    <t>Yrep4</t>
  </si>
  <si>
    <t>Yrep3</t>
  </si>
  <si>
    <t>Yrep2</t>
  </si>
  <si>
    <t>Yrep1</t>
  </si>
  <si>
    <t>Outer Array:</t>
  </si>
  <si>
    <t>Inner Array:</t>
  </si>
  <si>
    <t>Ŝ</t>
  </si>
  <si>
    <t>Ŷ</t>
  </si>
  <si>
    <t>Factor
Name</t>
  </si>
  <si>
    <t>Level 2</t>
  </si>
  <si>
    <t>Level 1</t>
  </si>
  <si>
    <t>Factor Name</t>
  </si>
  <si>
    <t>Factor</t>
  </si>
  <si>
    <t>Predicted Output for Y:</t>
  </si>
  <si>
    <t>Standard Deviation Response:</t>
  </si>
  <si>
    <t>MSD Target:</t>
  </si>
  <si>
    <t>SN Formula:</t>
  </si>
  <si>
    <t>Signal-to-Noise Ratio:</t>
  </si>
  <si>
    <t>Phoebe</t>
  </si>
  <si>
    <t>Matt</t>
  </si>
  <si>
    <t>Lizzy</t>
  </si>
  <si>
    <t>Tom</t>
  </si>
  <si>
    <t>Standard</t>
  </si>
  <si>
    <t>Trial</t>
  </si>
  <si>
    <t>Sample</t>
  </si>
  <si>
    <t>Appraiser</t>
  </si>
  <si>
    <t>SigmaXL &gt; Measurement Systems Analysis &gt; Attribute MSA (Nominal)</t>
  </si>
  <si>
    <t>Well Wrapped</t>
  </si>
  <si>
    <t>TextilePrintQuality</t>
  </si>
  <si>
    <t>Mike</t>
  </si>
  <si>
    <t>Amanda</t>
  </si>
  <si>
    <t>Eric</t>
  </si>
  <si>
    <t>Britt</t>
  </si>
  <si>
    <t>Test 1</t>
  </si>
  <si>
    <t>Test 2</t>
  </si>
  <si>
    <t>Test 3</t>
  </si>
  <si>
    <t>L8_6</t>
  </si>
  <si>
    <t>L8_5</t>
  </si>
  <si>
    <t>L8_3</t>
  </si>
  <si>
    <t>L8 Column:</t>
  </si>
  <si>
    <t>Selected Original Interaction Name:</t>
  </si>
  <si>
    <t>Aliased 
Interaction 3</t>
  </si>
  <si>
    <t>Aliased 
Interaction 2</t>
  </si>
  <si>
    <t>Aliased 
Interaction 1</t>
  </si>
  <si>
    <t>Interaction Plot for Ln StDevs</t>
  </si>
  <si>
    <t>Interaction Plot for StDevs</t>
  </si>
  <si>
    <t>Interaction Plot Title</t>
  </si>
  <si>
    <t>Main Effects/Interaction Plot Y Axis Label</t>
  </si>
  <si>
    <t>Interaction Plot for SN Ratios:</t>
  </si>
  <si>
    <t>Interaction Plot for StDevs/Ln StDevs:</t>
  </si>
  <si>
    <t>Interaction Plot for Means:</t>
  </si>
  <si>
    <t>SigmaXL Inc., Copyright © 2019 - 2022, Version 1.0.  This template is licensed to registered users of SigmaXL.  It is a part of the SigmaXL software and may not be redistributed.</t>
  </si>
  <si>
    <t xml:space="preserve">17. If there are further stability issues, please turn off Automatic Recalculate (Formulas &gt; Calculation Options, Select Manual). Use "Calculate Now" to refresh calculations after entry of Factor Names, Levels, Outer Array data or as needed.  </t>
  </si>
  <si>
    <t xml:space="preserve">16. Caution: The use of Cell Autocomplete with Flash Fill in Excel 2016 or higher may result in a crash (this is a known Microsoft issue). If this occurs, please turn off Automatic Flash Fill (File &gt; Options &gt; Advanced, uncheck "Automatically Flash Fill" under "Enable Autocomplete for cell value"). </t>
  </si>
  <si>
    <t>15. Do not modify any other part of this template.</t>
  </si>
  <si>
    <t>14. L8 Dummy Coding uses Level 1 as the reference value, so Level 1 does not appear in the array.  The Predicted Output calculator formula coefficients and ANOVA Sum-of-Squares (SS) % Contribution are computed using Dummy Coding regression.  This is consistent with SigmaXL's use of Dummy Coding regression for categorical factors in other tools.</t>
  </si>
  <si>
    <t>13. The L8 Orthogonal Array (AM22:AW30) or L8 Dummy Coding (AY22:BI30) may be analyzed using Multiple Regression Analysis, adding and removing terms from the model as necessary.  Terms that are removed will be used to estimate error for p-values.</t>
  </si>
  <si>
    <t>12. Chart Y-axis scaling is automatic.  To modify, unprotect sheet (Review &gt; Unprotect Sheet), double-click on the Y axis and adjust Minimum and Maximum.</t>
  </si>
  <si>
    <t>11. The Interaction Plot X-axis/Legend factors may be switched by clicking on the chart, then select Excel Design &gt; Switch Row/Column.</t>
  </si>
  <si>
    <t>8. The default display of Yrep1 to Yrep9 accommodates an outer array up to L9.  Unhide columns Q to AH to display Yrep10 to Yrep27, which permits an outer array up to L27.</t>
  </si>
  <si>
    <t xml:space="preserve">7. Selection of Aliased Interaction assumes that the chosen interaction is dominant and the others are negligible. It is often associated with the largest main effects.  Confirmation runs should be used to validate model.  Please refresh selection if message appears in cell D17, D18 or D19. </t>
  </si>
  <si>
    <t>6. Select Aliased Interactions.  Enter Run Number (if runs have been randomized) and Outer Array Response values.</t>
  </si>
  <si>
    <t>5. Enter Factor Names and Factor Levels.  Levels are discrete categorical, so may be numeric or text.</t>
  </si>
  <si>
    <t>L8_7</t>
  </si>
  <si>
    <t>L8_4</t>
  </si>
  <si>
    <t>L8_2</t>
  </si>
  <si>
    <t>L8_1</t>
  </si>
  <si>
    <t>L8 Dummy Coding for Prediction Equation and ANOVA SS % Contribution (Level 1 is Reference):</t>
  </si>
  <si>
    <t>L8 Orthogonal Array:</t>
  </si>
  <si>
    <t>Hook*
Stop Angle</t>
  </si>
  <si>
    <t>Aliased Interaction 3</t>
  </si>
  <si>
    <t>Arm Length*
Stop Angle</t>
  </si>
  <si>
    <t>Aliased Interaction 2</t>
  </si>
  <si>
    <t>Start Angle*
Stop Angle</t>
  </si>
  <si>
    <t>Aliased Interaction 1</t>
  </si>
  <si>
    <t>Hole 4</t>
  </si>
  <si>
    <t>Hole 5</t>
  </si>
  <si>
    <t>Stop Angle</t>
  </si>
  <si>
    <t>Start Angle</t>
  </si>
  <si>
    <t>Long</t>
  </si>
  <si>
    <t>Short</t>
  </si>
  <si>
    <t>Arm Length</t>
  </si>
  <si>
    <t>Bottom</t>
  </si>
  <si>
    <t>Top</t>
  </si>
  <si>
    <t>Hook</t>
  </si>
  <si>
    <t>Factor Setting Coded</t>
  </si>
  <si>
    <t>Enter Actual Factor Setting - Uncoded</t>
  </si>
  <si>
    <t>Distance in Inches with Target = 50"</t>
  </si>
  <si>
    <t>Quality Engineering, 4(4), 463-473 (1992)</t>
  </si>
  <si>
    <t>Catapult Experiment adapted from "THE CATAPULT PROBLEM: ENHANCED ENGINEERING MODELING USING EXPERIMENTAL DESIGN", Schubert et. al.</t>
  </si>
  <si>
    <t>Taguchi L8 (2 Level) Orthogonal Array, Four-Factor (with Aliased Two-Way Interactions)</t>
  </si>
  <si>
    <t>Statistical Tools &gt; Advanced Multiple Regression &gt; Fit Multiple Regression Model</t>
  </si>
  <si>
    <t>Pull Back Angle</t>
  </si>
  <si>
    <t xml:space="preserve"> Stop Pin</t>
  </si>
  <si>
    <t>Pin Height</t>
  </si>
  <si>
    <t>Y2</t>
  </si>
  <si>
    <t>Y3</t>
  </si>
  <si>
    <t>Y4</t>
  </si>
  <si>
    <t>Y1</t>
  </si>
  <si>
    <t>Num Cash Registers</t>
  </si>
  <si>
    <t>Tables Per Waiter</t>
  </si>
  <si>
    <t>Music Type</t>
  </si>
  <si>
    <t>Num Chefs</t>
  </si>
  <si>
    <t>Y bar</t>
  </si>
  <si>
    <t>S</t>
  </si>
  <si>
    <t>minutes_till_drinks</t>
  </si>
  <si>
    <t>Robust Cake</t>
  </si>
  <si>
    <t>Egg</t>
  </si>
  <si>
    <t>Butter</t>
  </si>
  <si>
    <t>Flour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</si>
</sst>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000"/>
    <numFmt numFmtId="165" formatCode="0.0000"/>
    <numFmt numFmtId="166" formatCode="0.0"/>
    <numFmt numFmtId="167" formatCode="mmmm"/>
  </numFmts>
  <fonts count="25">
    <font>
      <sz val="11"/>
      <color theme="1"/>
      <name val="Calibri"/>
      <family val="2"/>
      <scheme val="minor"/>
    </font>
    <font>
      <sz val="11"/>
      <color theme="1"/>
      <name val="Calibri"/>
      <family val="2"/>
      <scheme val="minor"/>
    </font>
    <font>
      <b/>
      <sz val="11"/>
      <color theme="1"/>
      <name val="Calibri"/>
      <family val="2"/>
      <scheme val="minor"/>
    </font>
    <font>
      <b/>
      <sz val="11"/>
      <color indexed="10"/>
      <name val="Calibri"/>
      <family val="2"/>
      <scheme val="minor"/>
    </font>
    <font>
      <b/>
      <u/>
      <sz val="11"/>
      <color theme="1"/>
      <name val="Calibri"/>
      <family val="2"/>
      <scheme val="minor"/>
    </font>
    <font>
      <sz val="10"/>
      <name val="Arial"/>
      <family val="2"/>
    </font>
    <font>
      <b/>
      <sz val="10"/>
      <name val="Arial"/>
      <family val="2"/>
    </font>
    <font>
      <sz val="12"/>
      <name val="Arial"/>
      <family val="2"/>
    </font>
    <font>
      <b/>
      <sz val="12"/>
      <name val="Arial"/>
      <family val="2"/>
    </font>
    <font>
      <b/>
      <sz val="8"/>
      <name val="Arial"/>
      <family val="2"/>
    </font>
    <font>
      <b/>
      <sz val="14"/>
      <name val="Arial"/>
      <family val="2"/>
    </font>
    <font>
      <sz val="10"/>
      <name val="Geneva"/>
      <family val="2"/>
    </font>
    <font>
      <sz val="8"/>
      <name val="Calibri"/>
      <family val="2"/>
      <scheme val="minor"/>
    </font>
    <font>
      <sz val="10"/>
      <color indexed="9"/>
      <name val="Arial"/>
      <family val="2"/>
    </font>
    <font>
      <sz val="10"/>
      <color indexed="53"/>
      <name val="Arial"/>
      <family val="2"/>
    </font>
    <font>
      <b/>
      <sz val="10"/>
      <color indexed="9"/>
      <name val="Arial"/>
      <family val="2"/>
    </font>
    <font>
      <sz val="10"/>
      <color indexed="10"/>
      <name val="Arial"/>
      <family val="2"/>
    </font>
    <font>
      <sz val="8"/>
      <name val="Arial"/>
      <family val="2"/>
    </font>
    <font>
      <b/>
      <sz val="10"/>
      <color theme="1"/>
      <name val="Arial"/>
      <family val="2"/>
    </font>
    <font>
      <sz val="8"/>
      <color theme="1"/>
      <name val="Arial"/>
      <family val="2"/>
    </font>
    <font>
      <sz val="10"/>
      <color theme="1"/>
      <name val="Arial"/>
      <family val="2"/>
    </font>
    <font>
      <sz val="10"/>
      <name val="Arial Unicode MS"/>
      <family val="2"/>
    </font>
    <font>
      <sz val="11"/>
      <name val="Calibri"/>
      <family val="2"/>
      <scheme val="minor"/>
    </font>
    <font>
      <b/>
      <sz val="16"/>
      <color theme="1"/>
      <name val="Calibri"/>
      <family val="2"/>
      <scheme val="minor"/>
    </font>
    <font>
      <b/>
      <sz val="14"/>
      <color theme="1"/>
      <name val="Calibri"/>
      <family val="2"/>
      <scheme val="minor"/>
    </font>
  </fonts>
  <fills count="7">
    <fill>
      <patternFill patternType="none"/>
    </fill>
    <fill>
      <patternFill patternType="gray125"/>
    </fill>
    <fill>
      <patternFill patternType="solid">
        <fgColor indexed="13"/>
        <bgColor indexed="64"/>
      </patternFill>
    </fill>
    <fill>
      <patternFill patternType="solid">
        <fgColor indexed="22"/>
        <bgColor indexed="64"/>
      </patternFill>
    </fill>
    <fill>
      <patternFill patternType="solid">
        <fgColor theme="0" tint="-0.249977111117893"/>
        <bgColor indexed="64"/>
      </patternFill>
    </fill>
    <fill>
      <patternFill patternType="solid">
        <fgColor indexed="13"/>
      </patternFill>
    </fill>
    <fill>
      <patternFill patternType="solid">
        <fgColor rgb="FFFFFF00"/>
        <bgColor indexed="64"/>
      </patternFill>
    </fill>
  </fills>
  <borders count="137">
    <border>
      <left/>
      <right/>
      <top/>
      <bottom/>
      <diagonal/>
    </border>
    <border>
      <left style="medium">
        <color indexed="8"/>
      </left>
      <right style="medium">
        <color indexed="8"/>
      </right>
      <top style="medium">
        <color indexed="8"/>
      </top>
      <bottom style="medium">
        <color indexed="8"/>
      </bottom>
      <diagonal/>
    </border>
    <border>
      <left/>
      <right/>
      <top/>
      <bottom style="thin">
        <color indexed="64"/>
      </bottom>
      <diagonal/>
    </border>
    <border>
      <left style="medium">
        <color indexed="8"/>
      </left>
      <right style="medium">
        <color indexed="8"/>
      </right>
      <top style="medium">
        <color indexed="8"/>
      </top>
      <bottom style="medium">
        <color indexed="8"/>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8"/>
      </left>
      <right style="medium">
        <color indexed="8"/>
      </right>
      <top style="medium">
        <color indexed="8"/>
      </top>
      <bottom style="thin">
        <color indexed="8"/>
      </bottom>
      <diagonal/>
    </border>
    <border>
      <left style="medium">
        <color indexed="64"/>
      </left>
      <right style="medium">
        <color indexed="64"/>
      </right>
      <top style="medium">
        <color indexed="64"/>
      </top>
      <bottom style="thin">
        <color indexed="64"/>
      </bottom>
      <diagonal/>
    </border>
    <border>
      <left style="medium">
        <color indexed="8"/>
      </left>
      <right style="medium">
        <color indexed="8"/>
      </right>
      <top style="thin">
        <color indexed="8"/>
      </top>
      <bottom style="thin">
        <color indexed="8"/>
      </bottom>
      <diagonal/>
    </border>
    <border>
      <left style="medium">
        <color indexed="64"/>
      </left>
      <right style="medium">
        <color indexed="64"/>
      </right>
      <top style="thin">
        <color indexed="64"/>
      </top>
      <bottom style="thin">
        <color indexed="64"/>
      </bottom>
      <diagonal/>
    </border>
    <border>
      <left style="medium">
        <color indexed="8"/>
      </left>
      <right style="medium">
        <color indexed="8"/>
      </right>
      <top style="thin">
        <color indexed="8"/>
      </top>
      <bottom style="medium">
        <color indexed="8"/>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auto="1"/>
      </left>
      <right style="medium">
        <color auto="1"/>
      </right>
      <top style="medium">
        <color auto="1"/>
      </top>
      <bottom style="medium">
        <color auto="1"/>
      </bottom>
      <diagonal/>
    </border>
    <border>
      <left style="medium">
        <color auto="1"/>
      </left>
      <right style="thin">
        <color auto="1"/>
      </right>
      <top/>
      <bottom style="medium">
        <color auto="1"/>
      </bottom>
      <diagonal/>
    </border>
    <border>
      <left style="thin">
        <color auto="1"/>
      </left>
      <right style="thin">
        <color auto="1"/>
      </right>
      <top/>
      <bottom style="medium">
        <color auto="1"/>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top style="medium">
        <color indexed="64"/>
      </top>
      <bottom style="thin">
        <color indexed="64"/>
      </bottom>
      <diagonal/>
    </border>
    <border>
      <left style="medium">
        <color indexed="64"/>
      </left>
      <right style="thin">
        <color indexed="64"/>
      </right>
      <top/>
      <bottom/>
      <diagonal/>
    </border>
    <border>
      <left style="thin">
        <color indexed="64"/>
      </left>
      <right style="thin">
        <color indexed="64"/>
      </right>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style="thin">
        <color indexed="64"/>
      </left>
      <right/>
      <top/>
      <bottom/>
      <diagonal/>
    </border>
    <border>
      <left/>
      <right style="thin">
        <color indexed="64"/>
      </right>
      <top/>
      <bottom/>
      <diagonal/>
    </border>
    <border>
      <left style="medium">
        <color indexed="64"/>
      </left>
      <right/>
      <top/>
      <bottom/>
      <diagonal/>
    </border>
    <border>
      <left style="medium">
        <color indexed="64"/>
      </left>
      <right/>
      <top style="thin">
        <color indexed="64"/>
      </top>
      <bottom style="thin">
        <color indexed="64"/>
      </bottom>
      <diagonal/>
    </border>
    <border diagonalDown="1">
      <left/>
      <right/>
      <top/>
      <bottom/>
      <diagonal style="thin">
        <color indexed="64"/>
      </diagonal>
    </border>
    <border diagonalUp="1">
      <left/>
      <right/>
      <top/>
      <bottom/>
      <diagonal style="thin">
        <color indexed="64"/>
      </diagonal>
    </border>
    <border>
      <left/>
      <right style="medium">
        <color indexed="64"/>
      </right>
      <top style="thin">
        <color indexed="64"/>
      </top>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top style="thin">
        <color indexed="64"/>
      </top>
      <bottom/>
      <diagonal/>
    </border>
    <border>
      <left/>
      <right style="medium">
        <color indexed="64"/>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style="medium">
        <color indexed="64"/>
      </right>
      <top/>
      <bottom/>
      <diagonal/>
    </border>
    <border>
      <left/>
      <right style="thin">
        <color indexed="64"/>
      </right>
      <top style="medium">
        <color indexed="64"/>
      </top>
      <bottom style="medium">
        <color indexed="64"/>
      </bottom>
      <diagonal/>
    </border>
    <border>
      <left/>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medium">
        <color indexed="64"/>
      </left>
      <right/>
      <top/>
      <bottom style="medium">
        <color indexed="64"/>
      </bottom>
      <diagonal/>
    </border>
    <border>
      <left style="thin">
        <color auto="1"/>
      </left>
      <right style="medium">
        <color auto="1"/>
      </right>
      <top/>
      <bottom style="thin">
        <color auto="1"/>
      </bottom>
      <diagonal/>
    </border>
    <border>
      <left style="thin">
        <color auto="1"/>
      </left>
      <right style="thin">
        <color auto="1"/>
      </right>
      <top/>
      <bottom style="thin">
        <color auto="1"/>
      </bottom>
      <diagonal/>
    </border>
    <border>
      <left style="medium">
        <color auto="1"/>
      </left>
      <right style="thin">
        <color auto="1"/>
      </right>
      <top/>
      <bottom style="thin">
        <color auto="1"/>
      </bottom>
      <diagonal/>
    </border>
    <border>
      <left style="thin">
        <color auto="1"/>
      </left>
      <right style="medium">
        <color indexed="64"/>
      </right>
      <top/>
      <bottom style="medium">
        <color indexed="64"/>
      </bottom>
      <diagonal/>
    </border>
    <border>
      <left style="medium">
        <color auto="1"/>
      </left>
      <right style="medium">
        <color auto="1"/>
      </right>
      <top/>
      <bottom style="thin">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style="medium">
        <color auto="1"/>
      </bottom>
      <diagonal/>
    </border>
    <border>
      <left style="medium">
        <color auto="1"/>
      </left>
      <right style="thin">
        <color auto="1"/>
      </right>
      <top style="thin">
        <color auto="1"/>
      </top>
      <bottom style="medium">
        <color auto="1"/>
      </bottom>
      <diagonal/>
    </border>
    <border>
      <left style="thin">
        <color auto="1"/>
      </left>
      <right style="medium">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medium">
        <color auto="1"/>
      </top>
      <bottom style="thin">
        <color auto="1"/>
      </bottom>
      <diagonal/>
    </border>
    <border>
      <left style="thin">
        <color auto="1"/>
      </left>
      <right style="medium">
        <color indexed="64"/>
      </right>
      <top/>
      <bottom/>
      <diagonal/>
    </border>
    <border>
      <left style="medium">
        <color auto="1"/>
      </left>
      <right style="medium">
        <color auto="1"/>
      </right>
      <top style="medium">
        <color auto="1"/>
      </top>
      <bottom/>
      <diagonal/>
    </border>
    <border>
      <left style="thin">
        <color auto="1"/>
      </left>
      <right style="medium">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thin">
        <color auto="1"/>
      </top>
      <bottom/>
      <diagonal/>
    </border>
    <border>
      <left style="thin">
        <color auto="1"/>
      </left>
      <right style="thin">
        <color auto="1"/>
      </right>
      <top style="thin">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style="thin">
        <color auto="1"/>
      </bottom>
      <diagonal/>
    </border>
    <border>
      <left style="thin">
        <color auto="1"/>
      </left>
      <right style="thin">
        <color auto="1"/>
      </right>
      <top style="thin">
        <color auto="1"/>
      </top>
      <bottom style="thin">
        <color auto="1"/>
      </bottom>
      <diagonal/>
    </border>
    <border>
      <left style="medium">
        <color auto="1"/>
      </left>
      <right style="thin">
        <color auto="1"/>
      </right>
      <top style="thin">
        <color auto="1"/>
      </top>
      <bottom style="thin">
        <color auto="1"/>
      </bottom>
      <diagonal/>
    </border>
    <border>
      <left style="medium">
        <color auto="1"/>
      </left>
      <right style="medium">
        <color indexed="64"/>
      </right>
      <top/>
      <bottom style="medium">
        <color indexed="64"/>
      </bottom>
      <diagonal/>
    </border>
    <border>
      <left style="medium">
        <color auto="1"/>
      </left>
      <right style="medium">
        <color auto="1"/>
      </right>
      <top style="medium">
        <color auto="1"/>
      </top>
      <bottom style="medium">
        <color auto="1"/>
      </bottom>
      <diagonal/>
    </border>
    <border>
      <left style="medium">
        <color auto="1"/>
      </left>
      <right/>
      <top style="medium">
        <color auto="1"/>
      </top>
      <bottom style="medium">
        <color auto="1"/>
      </bottom>
      <diagonal/>
    </border>
    <border>
      <left style="medium">
        <color auto="1"/>
      </left>
      <right/>
      <top style="thin">
        <color auto="1"/>
      </top>
      <bottom style="medium">
        <color auto="1"/>
      </bottom>
      <diagonal/>
    </border>
    <border>
      <left style="medium">
        <color auto="1"/>
      </left>
      <right/>
      <top style="medium">
        <color auto="1"/>
      </top>
      <bottom style="thin">
        <color auto="1"/>
      </bottom>
      <diagonal/>
    </border>
    <border>
      <left style="medium">
        <color auto="1"/>
      </left>
      <right/>
      <top style="thin">
        <color auto="1"/>
      </top>
      <bottom style="thin">
        <color auto="1"/>
      </bottom>
      <diagonal/>
    </border>
    <border>
      <left style="medium">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style="thin">
        <color auto="1"/>
      </top>
      <bottom style="medium">
        <color auto="1"/>
      </bottom>
      <diagonal/>
    </border>
    <border>
      <left/>
      <right style="medium">
        <color auto="1"/>
      </right>
      <top style="thin">
        <color auto="1"/>
      </top>
      <bottom style="medium">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style="medium">
        <color auto="1"/>
      </right>
      <top style="thin">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medium">
        <color auto="1"/>
      </top>
      <bottom style="thin">
        <color auto="1"/>
      </bottom>
      <diagonal/>
    </border>
    <border>
      <left/>
      <right style="thin">
        <color auto="1"/>
      </right>
      <top style="medium">
        <color auto="1"/>
      </top>
      <bottom style="thin">
        <color auto="1"/>
      </bottom>
      <diagonal/>
    </border>
    <border>
      <left/>
      <right style="medium">
        <color auto="1"/>
      </right>
      <top style="medium">
        <color auto="1"/>
      </top>
      <bottom style="thin">
        <color auto="1"/>
      </bottom>
      <diagonal/>
    </border>
    <border>
      <left style="medium">
        <color auto="1"/>
      </left>
      <right style="medium">
        <color auto="1"/>
      </right>
      <top style="medium">
        <color auto="1"/>
      </top>
      <bottom style="thin">
        <color auto="1"/>
      </bottom>
      <diagonal/>
    </border>
    <border>
      <left style="thin">
        <color auto="1"/>
      </left>
      <right style="medium">
        <color auto="1"/>
      </right>
      <top style="medium">
        <color auto="1"/>
      </top>
      <bottom/>
      <diagonal/>
    </border>
    <border>
      <left style="thin">
        <color auto="1"/>
      </left>
      <right style="thin">
        <color auto="1"/>
      </right>
      <top style="medium">
        <color auto="1"/>
      </top>
      <bottom/>
      <diagonal/>
    </border>
    <border>
      <left/>
      <right style="thin">
        <color auto="1"/>
      </right>
      <top style="medium">
        <color auto="1"/>
      </top>
      <bottom style="medium">
        <color auto="1"/>
      </bottom>
      <diagonal/>
    </border>
    <border>
      <left style="thin">
        <color auto="1"/>
      </left>
      <right/>
      <top style="medium">
        <color indexed="64"/>
      </top>
      <bottom/>
      <diagonal/>
    </border>
    <border>
      <left/>
      <right style="thin">
        <color auto="1"/>
      </right>
      <top style="medium">
        <color indexed="64"/>
      </top>
      <bottom/>
      <diagonal/>
    </border>
    <border>
      <left/>
      <right style="medium">
        <color auto="1"/>
      </right>
      <top style="medium">
        <color auto="1"/>
      </top>
      <bottom/>
      <diagonal/>
    </border>
    <border>
      <left/>
      <right style="medium">
        <color auto="1"/>
      </right>
      <top style="medium">
        <color auto="1"/>
      </top>
      <bottom style="medium">
        <color auto="1"/>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right style="medium">
        <color auto="1"/>
      </right>
      <top style="medium">
        <color auto="1"/>
      </top>
      <bottom/>
      <diagonal/>
    </border>
    <border>
      <left/>
      <right/>
      <top style="medium">
        <color auto="1"/>
      </top>
      <bottom style="thin">
        <color auto="1"/>
      </bottom>
      <diagonal/>
    </border>
    <border>
      <left/>
      <right/>
      <top style="thin">
        <color auto="1"/>
      </top>
      <bottom style="thin">
        <color auto="1"/>
      </bottom>
      <diagonal/>
    </border>
    <border>
      <left/>
      <right/>
      <top style="thin">
        <color auto="1"/>
      </top>
      <bottom style="medium">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right/>
      <top style="medium">
        <color indexed="64"/>
      </top>
      <bottom/>
      <diagonal/>
    </border>
    <border>
      <left/>
      <right style="thin">
        <color auto="1"/>
      </right>
      <top style="medium">
        <color auto="1"/>
      </top>
      <bottom style="thin">
        <color auto="1"/>
      </bottom>
      <diagonal/>
    </border>
    <border>
      <left/>
      <right style="thin">
        <color auto="1"/>
      </right>
      <top style="thin">
        <color auto="1"/>
      </top>
      <bottom style="thin">
        <color auto="1"/>
      </bottom>
      <diagonal/>
    </border>
    <border>
      <left/>
      <right style="thin">
        <color auto="1"/>
      </right>
      <top style="thin">
        <color auto="1"/>
      </top>
      <bottom style="medium">
        <color auto="1"/>
      </bottom>
      <diagonal/>
    </border>
  </borders>
  <cellStyleXfs count="11">
    <xf numFmtId="0" fontId="0"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cellStyleXfs>
  <cellXfs count="443">
    <xf numFmtId="0" fontId="0" fillId="0" borderId="0" xfId="0"/>
    <xf numFmtId="0" fontId="1" fillId="0" borderId="0" xfId="0" applyFont="1"/>
    <xf numFmtId="0" fontId="0" fillId="0" borderId="0" xfId="0" applyFont="1"/>
    <xf numFmtId="164" fontId="1" fillId="0" borderId="0" xfId="0" applyNumberFormat="1" applyFont="1"/>
    <xf numFmtId="0" fontId="1" fillId="0" borderId="1" xfId="0" applyFont="1" applyBorder="1"/>
    <xf numFmtId="0" fontId="2" fillId="0" borderId="0" xfId="0" applyFont="1"/>
    <xf numFmtId="1" fontId="0" fillId="0" borderId="0" xfId="0" applyNumberFormat="1" applyFont="1"/>
    <xf numFmtId="0" fontId="2" fillId="0" borderId="0" xfId="0" applyFont="1" applyAlignment="1">
      <alignment horizontal="right"/>
    </xf>
    <xf numFmtId="164" fontId="0" fillId="0" borderId="0" xfId="0" applyNumberFormat="1" applyFont="1"/>
    <xf numFmtId="165" fontId="3" fillId="0" borderId="0" xfId="0" applyNumberFormat="1" applyFont="1"/>
    <xf numFmtId="0" fontId="0" fillId="0" borderId="0" xfId="0" applyFont="1" applyAlignment="1">
      <alignment wrapText="1"/>
    </xf>
    <xf numFmtId="166" fontId="0" fillId="0" borderId="0" xfId="0" applyNumberFormat="1" applyFont="1"/>
    <xf numFmtId="0" fontId="2" fillId="0" borderId="2" xfId="0" applyFont="1" applyBorder="1"/>
    <xf numFmtId="14" fontId="0" fillId="0" borderId="0" xfId="0" applyNumberFormat="1"/>
    <xf numFmtId="0" fontId="2" fillId="0" borderId="0" xfId="0" applyFont="1" applyBorder="1"/>
    <xf numFmtId="0" fontId="4" fillId="0" borderId="0" xfId="0" applyFont="1" applyBorder="1"/>
    <xf numFmtId="0" fontId="5" fillId="0" borderId="0" xfId="1"/>
    <xf numFmtId="0" fontId="4" fillId="0" borderId="0" xfId="0" applyFont="1"/>
    <xf numFmtId="0" fontId="6" fillId="0" borderId="0" xfId="2" applyFont="1"/>
    <xf numFmtId="0" fontId="5" fillId="0" borderId="0" xfId="2"/>
    <xf numFmtId="0" fontId="5" fillId="0" borderId="0" xfId="3"/>
    <xf numFmtId="0" fontId="6" fillId="0" borderId="4" xfId="2" applyFont="1" applyBorder="1" applyAlignment="1">
      <alignment horizontal="right"/>
    </xf>
    <xf numFmtId="0" fontId="6" fillId="0" borderId="7" xfId="2" applyFont="1" applyBorder="1" applyAlignment="1">
      <alignment horizontal="right"/>
    </xf>
    <xf numFmtId="0" fontId="6" fillId="0" borderId="10" xfId="2" applyFont="1" applyBorder="1" applyAlignment="1">
      <alignment horizontal="right"/>
    </xf>
    <xf numFmtId="0" fontId="6" fillId="0" borderId="0" xfId="2" applyFont="1" applyAlignment="1">
      <alignment horizontal="right"/>
    </xf>
    <xf numFmtId="0" fontId="5" fillId="0" borderId="0" xfId="2" applyAlignment="1">
      <alignment horizontal="left"/>
    </xf>
    <xf numFmtId="0" fontId="6" fillId="0" borderId="3" xfId="2" applyFont="1" applyBorder="1" applyAlignment="1">
      <alignment horizontal="center"/>
    </xf>
    <xf numFmtId="0" fontId="6" fillId="0" borderId="3" xfId="1" applyFont="1" applyBorder="1"/>
    <xf numFmtId="0" fontId="5" fillId="0" borderId="13" xfId="2" applyBorder="1"/>
    <xf numFmtId="0" fontId="5" fillId="2" borderId="14" xfId="2" applyFill="1" applyBorder="1"/>
    <xf numFmtId="0" fontId="5" fillId="0" borderId="15" xfId="2" applyBorder="1"/>
    <xf numFmtId="0" fontId="5" fillId="2" borderId="16" xfId="2" applyFill="1" applyBorder="1"/>
    <xf numFmtId="0" fontId="5" fillId="0" borderId="17" xfId="2" applyBorder="1"/>
    <xf numFmtId="0" fontId="5" fillId="2" borderId="18" xfId="2" applyFill="1" applyBorder="1"/>
    <xf numFmtId="14" fontId="5" fillId="0" borderId="0" xfId="1" applyNumberFormat="1"/>
    <xf numFmtId="0" fontId="0" fillId="0" borderId="19" xfId="0" applyBorder="1" applyAlignment="1">
      <alignment horizontal="center" vertical="center"/>
    </xf>
    <xf numFmtId="0" fontId="0" fillId="0" borderId="20" xfId="0" applyBorder="1" applyAlignment="1">
      <alignment horizontal="center"/>
    </xf>
    <xf numFmtId="0" fontId="1" fillId="0" borderId="14" xfId="0" applyFont="1" applyBorder="1" applyAlignment="1">
      <alignment horizontal="center"/>
    </xf>
    <xf numFmtId="0" fontId="0" fillId="0" borderId="21" xfId="0" applyBorder="1" applyAlignment="1">
      <alignment horizontal="center"/>
    </xf>
    <xf numFmtId="0" fontId="1" fillId="0" borderId="16" xfId="0" applyFont="1" applyBorder="1" applyAlignment="1">
      <alignment horizontal="center"/>
    </xf>
    <xf numFmtId="0" fontId="0" fillId="0" borderId="22" xfId="0" applyBorder="1" applyAlignment="1">
      <alignment horizontal="center"/>
    </xf>
    <xf numFmtId="0" fontId="1" fillId="0" borderId="18" xfId="0" applyFont="1" applyBorder="1" applyAlignment="1">
      <alignment horizontal="center"/>
    </xf>
    <xf numFmtId="0" fontId="0" fillId="0" borderId="23" xfId="0" applyBorder="1" applyAlignment="1">
      <alignment horizontal="center"/>
    </xf>
    <xf numFmtId="0" fontId="0" fillId="0" borderId="0" xfId="0" applyAlignment="1">
      <alignment horizontal="center" vertical="center"/>
    </xf>
    <xf numFmtId="0" fontId="0" fillId="0" borderId="24" xfId="0" applyBorder="1" applyAlignment="1">
      <alignment horizontal="center" vertical="center"/>
    </xf>
    <xf numFmtId="0" fontId="1" fillId="0" borderId="27" xfId="0" applyFont="1" applyBorder="1" applyAlignment="1">
      <alignment horizontal="center"/>
    </xf>
    <xf numFmtId="0" fontId="1" fillId="0" borderId="28" xfId="0" applyFont="1" applyBorder="1" applyAlignment="1">
      <alignment horizontal="center"/>
    </xf>
    <xf numFmtId="0" fontId="0" fillId="0" borderId="29" xfId="0" applyBorder="1" applyAlignment="1">
      <alignment horizontal="center" vertical="center"/>
    </xf>
    <xf numFmtId="0" fontId="0" fillId="0" borderId="30" xfId="0" applyBorder="1" applyAlignment="1">
      <alignment horizontal="center"/>
    </xf>
    <xf numFmtId="0" fontId="1" fillId="0" borderId="27" xfId="0" applyFont="1" applyBorder="1" applyAlignment="1">
      <alignment horizontal="center" vertical="center"/>
    </xf>
    <xf numFmtId="0" fontId="0" fillId="0" borderId="31" xfId="0" applyBorder="1" applyAlignment="1">
      <alignment horizontal="center"/>
    </xf>
    <xf numFmtId="0" fontId="1" fillId="0" borderId="28" xfId="0" applyFont="1" applyBorder="1" applyAlignment="1">
      <alignment horizontal="center" vertical="center"/>
    </xf>
    <xf numFmtId="0" fontId="0" fillId="0" borderId="32" xfId="0" applyBorder="1" applyAlignment="1">
      <alignment horizontal="center"/>
    </xf>
    <xf numFmtId="0" fontId="1" fillId="0" borderId="18" xfId="0" applyFont="1" applyBorder="1" applyAlignment="1">
      <alignment horizontal="center" vertical="center"/>
    </xf>
    <xf numFmtId="167" fontId="1" fillId="0" borderId="0" xfId="0" applyNumberFormat="1" applyFont="1"/>
    <xf numFmtId="0" fontId="0" fillId="0" borderId="33" xfId="0" applyBorder="1"/>
    <xf numFmtId="0" fontId="0" fillId="0" borderId="34" xfId="0" applyBorder="1"/>
    <xf numFmtId="0" fontId="0" fillId="0" borderId="35" xfId="0" applyBorder="1"/>
    <xf numFmtId="0" fontId="0" fillId="0" borderId="31" xfId="0" applyBorder="1"/>
    <xf numFmtId="0" fontId="0" fillId="0" borderId="36" xfId="0" applyBorder="1"/>
    <xf numFmtId="0" fontId="0" fillId="0" borderId="37" xfId="0" applyBorder="1"/>
    <xf numFmtId="0" fontId="0" fillId="0" borderId="38" xfId="0" applyBorder="1"/>
    <xf numFmtId="0" fontId="0" fillId="0" borderId="25" xfId="0" applyBorder="1"/>
    <xf numFmtId="0" fontId="0" fillId="0" borderId="26" xfId="0" applyBorder="1"/>
    <xf numFmtId="0" fontId="0" fillId="0" borderId="39" xfId="0" applyBorder="1"/>
    <xf numFmtId="0" fontId="0" fillId="0" borderId="40" xfId="0" applyBorder="1"/>
    <xf numFmtId="0" fontId="5" fillId="2" borderId="12" xfId="1" applyFill="1" applyBorder="1" applyAlignment="1">
      <alignment vertical="center"/>
    </xf>
    <xf numFmtId="0" fontId="5" fillId="0" borderId="10" xfId="1" applyBorder="1"/>
    <xf numFmtId="0" fontId="5" fillId="2" borderId="9" xfId="1" applyFill="1" applyBorder="1" applyAlignment="1">
      <alignment vertical="center"/>
    </xf>
    <xf numFmtId="0" fontId="5" fillId="0" borderId="7" xfId="1" applyBorder="1"/>
    <xf numFmtId="0" fontId="5" fillId="2" borderId="6" xfId="1" applyFill="1" applyBorder="1" applyAlignment="1">
      <alignment vertical="center"/>
    </xf>
    <xf numFmtId="0" fontId="5" fillId="0" borderId="33" xfId="1" applyBorder="1"/>
    <xf numFmtId="0" fontId="5" fillId="0" borderId="0" xfId="1" applyAlignment="1">
      <alignment vertical="center"/>
    </xf>
    <xf numFmtId="0" fontId="7" fillId="2" borderId="12" xfId="1" applyFont="1" applyFill="1" applyBorder="1"/>
    <xf numFmtId="0" fontId="7" fillId="2" borderId="9" xfId="1" applyFont="1" applyFill="1" applyBorder="1"/>
    <xf numFmtId="0" fontId="5" fillId="2" borderId="6" xfId="1" applyFill="1" applyBorder="1"/>
    <xf numFmtId="0" fontId="8" fillId="2" borderId="12" xfId="1" quotePrefix="1" applyFont="1" applyFill="1" applyBorder="1" applyAlignment="1">
      <alignment vertical="center"/>
    </xf>
    <xf numFmtId="0" fontId="8" fillId="2" borderId="9" xfId="1" quotePrefix="1" applyFont="1" applyFill="1" applyBorder="1" applyAlignment="1">
      <alignment vertical="center"/>
    </xf>
    <xf numFmtId="0" fontId="8" fillId="2" borderId="9" xfId="1" applyFont="1" applyFill="1" applyBorder="1" applyAlignment="1">
      <alignment vertical="center"/>
    </xf>
    <xf numFmtId="0" fontId="8" fillId="2" borderId="6" xfId="1" quotePrefix="1" applyFont="1" applyFill="1" applyBorder="1" applyAlignment="1">
      <alignment vertical="center"/>
    </xf>
    <xf numFmtId="0" fontId="9" fillId="0" borderId="0" xfId="4" applyFont="1"/>
    <xf numFmtId="0" fontId="8" fillId="0" borderId="47" xfId="1" applyFont="1" applyBorder="1"/>
    <xf numFmtId="0" fontId="8" fillId="0" borderId="0" xfId="1" applyFont="1"/>
    <xf numFmtId="0" fontId="8" fillId="0" borderId="48" xfId="1" applyFont="1" applyBorder="1"/>
    <xf numFmtId="0" fontId="9" fillId="0" borderId="61" xfId="1" applyFont="1" applyBorder="1" applyAlignment="1">
      <alignment textRotation="90"/>
    </xf>
    <xf numFmtId="0" fontId="6" fillId="0" borderId="61" xfId="1" applyFont="1" applyBorder="1" applyAlignment="1">
      <alignment textRotation="90"/>
    </xf>
    <xf numFmtId="0" fontId="6" fillId="0" borderId="45" xfId="1" applyFont="1" applyBorder="1" applyAlignment="1">
      <alignment textRotation="90"/>
    </xf>
    <xf numFmtId="0" fontId="6" fillId="0" borderId="45" xfId="1" applyFont="1" applyBorder="1" applyAlignment="1">
      <alignment horizontal="left" textRotation="90" wrapText="1"/>
    </xf>
    <xf numFmtId="0" fontId="6" fillId="0" borderId="29" xfId="1" applyFont="1" applyBorder="1" applyAlignment="1">
      <alignment textRotation="90"/>
    </xf>
    <xf numFmtId="0" fontId="6" fillId="0" borderId="29" xfId="1" applyFont="1" applyBorder="1" applyAlignment="1">
      <alignment horizontal="center" wrapText="1"/>
    </xf>
    <xf numFmtId="0" fontId="6" fillId="3" borderId="70" xfId="5" applyFont="1" applyFill="1" applyBorder="1" applyAlignment="1" applyProtection="1">
      <alignment horizontal="right"/>
      <protection locked="0"/>
    </xf>
    <xf numFmtId="0" fontId="6" fillId="3" borderId="45" xfId="6" applyFont="1" applyFill="1" applyBorder="1" applyAlignment="1" applyProtection="1">
      <alignment horizontal="right"/>
      <protection locked="0"/>
    </xf>
    <xf numFmtId="0" fontId="6" fillId="3" borderId="41" xfId="6" applyFont="1" applyFill="1" applyBorder="1" applyAlignment="1" applyProtection="1">
      <alignment horizontal="right"/>
      <protection locked="0"/>
    </xf>
    <xf numFmtId="0" fontId="5" fillId="0" borderId="0" xfId="7" applyAlignment="1" applyProtection="1">
      <alignment vertical="center"/>
      <protection locked="0"/>
    </xf>
    <xf numFmtId="0" fontId="5" fillId="0" borderId="0" xfId="7" applyAlignment="1" applyProtection="1">
      <alignment horizontal="center" vertical="center"/>
      <protection locked="0"/>
    </xf>
    <xf numFmtId="0" fontId="13" fillId="0" borderId="0" xfId="7" applyFont="1" applyAlignment="1" applyProtection="1">
      <alignment vertical="center"/>
      <protection locked="0"/>
    </xf>
    <xf numFmtId="0" fontId="14" fillId="0" borderId="0" xfId="7" applyFont="1" applyAlignment="1" applyProtection="1">
      <alignment vertical="center"/>
      <protection locked="0"/>
    </xf>
    <xf numFmtId="0" fontId="13" fillId="0" borderId="0" xfId="8" applyFont="1" applyAlignment="1" applyProtection="1">
      <alignment vertical="center"/>
      <protection locked="0"/>
    </xf>
    <xf numFmtId="49" fontId="13" fillId="0" borderId="0" xfId="7" applyNumberFormat="1" applyFont="1" applyAlignment="1" applyProtection="1">
      <alignment vertical="center"/>
      <protection locked="0"/>
    </xf>
    <xf numFmtId="0" fontId="15" fillId="0" borderId="0" xfId="7" applyFont="1" applyAlignment="1" applyProtection="1">
      <alignment vertical="center"/>
      <protection locked="0"/>
    </xf>
    <xf numFmtId="0" fontId="0" fillId="0" borderId="0" xfId="0" applyAlignment="1" applyProtection="1">
      <alignment vertical="center"/>
      <protection locked="0"/>
    </xf>
    <xf numFmtId="49" fontId="5" fillId="0" borderId="0" xfId="7" applyNumberFormat="1" applyAlignment="1" applyProtection="1">
      <alignment vertical="center"/>
      <protection locked="0"/>
    </xf>
    <xf numFmtId="49" fontId="14" fillId="0" borderId="0" xfId="7" applyNumberFormat="1" applyFont="1" applyAlignment="1" applyProtection="1">
      <alignment vertical="center"/>
      <protection locked="0"/>
    </xf>
    <xf numFmtId="0" fontId="5" fillId="0" borderId="0" xfId="7" applyAlignment="1" applyProtection="1">
      <alignment horizontal="right" vertical="center"/>
      <protection locked="0"/>
    </xf>
    <xf numFmtId="0" fontId="5" fillId="0" borderId="72" xfId="7" applyBorder="1" applyAlignment="1" applyProtection="1">
      <alignment vertical="center"/>
      <protection locked="0"/>
    </xf>
    <xf numFmtId="0" fontId="5" fillId="0" borderId="72" xfId="0" applyFont="1" applyBorder="1" applyAlignment="1" applyProtection="1">
      <alignment horizontal="left" vertical="center" readingOrder="1"/>
      <protection locked="0"/>
    </xf>
    <xf numFmtId="0" fontId="5" fillId="0" borderId="73" xfId="7" applyBorder="1" applyAlignment="1" applyProtection="1">
      <alignment horizontal="center" vertical="center"/>
      <protection locked="0"/>
    </xf>
    <xf numFmtId="0" fontId="16" fillId="0" borderId="0" xfId="7" applyFont="1" applyAlignment="1" applyProtection="1">
      <alignment vertical="center"/>
      <protection locked="0"/>
    </xf>
    <xf numFmtId="0" fontId="17" fillId="0" borderId="74" xfId="7" applyFont="1" applyBorder="1" applyAlignment="1" applyProtection="1">
      <alignment horizontal="center" vertical="center"/>
      <protection locked="0"/>
    </xf>
    <xf numFmtId="0" fontId="17" fillId="0" borderId="71" xfId="7" applyFont="1" applyBorder="1" applyAlignment="1" applyProtection="1">
      <alignment horizontal="center" vertical="center"/>
      <protection locked="0"/>
    </xf>
    <xf numFmtId="0" fontId="17" fillId="0" borderId="0" xfId="7" applyFont="1" applyAlignment="1" applyProtection="1">
      <alignment vertical="center"/>
      <protection locked="0"/>
    </xf>
    <xf numFmtId="0" fontId="17" fillId="0" borderId="72" xfId="7" applyFont="1" applyBorder="1" applyAlignment="1" applyProtection="1">
      <alignment horizontal="center" vertical="center"/>
      <protection locked="0"/>
    </xf>
    <xf numFmtId="0" fontId="17" fillId="0" borderId="73" xfId="7" applyFont="1" applyBorder="1" applyAlignment="1" applyProtection="1">
      <alignment horizontal="center" vertical="center"/>
      <protection locked="0"/>
    </xf>
    <xf numFmtId="0" fontId="18" fillId="0" borderId="0" xfId="0" applyFont="1" applyAlignment="1" applyProtection="1">
      <alignment vertical="center"/>
      <protection locked="0"/>
    </xf>
    <xf numFmtId="0" fontId="17" fillId="0" borderId="0" xfId="7" applyFont="1" applyAlignment="1" applyProtection="1">
      <alignment horizontal="center" vertical="center"/>
      <protection locked="0"/>
    </xf>
    <xf numFmtId="0" fontId="6" fillId="0" borderId="0" xfId="7" applyFont="1" applyAlignment="1" applyProtection="1">
      <alignment vertical="center"/>
      <protection locked="0"/>
    </xf>
    <xf numFmtId="0" fontId="17" fillId="0" borderId="0" xfId="7" applyFont="1" applyAlignment="1" applyProtection="1">
      <alignment horizontal="right" vertical="center"/>
      <protection locked="0"/>
    </xf>
    <xf numFmtId="0" fontId="19" fillId="0" borderId="0" xfId="0" applyFont="1" applyAlignment="1" applyProtection="1">
      <alignment horizontal="center" vertical="center"/>
      <protection locked="0"/>
    </xf>
    <xf numFmtId="0" fontId="19" fillId="0" borderId="0" xfId="0" applyFont="1" applyAlignment="1" applyProtection="1">
      <alignment vertical="center"/>
      <protection locked="0"/>
    </xf>
    <xf numFmtId="49" fontId="17" fillId="0" borderId="0" xfId="7" applyNumberFormat="1" applyFont="1" applyAlignment="1" applyProtection="1">
      <alignment horizontal="center" vertical="center"/>
      <protection locked="0"/>
    </xf>
    <xf numFmtId="0" fontId="9" fillId="0" borderId="0" xfId="7" applyFont="1" applyAlignment="1" applyProtection="1">
      <alignment horizontal="right" vertical="center"/>
      <protection locked="0"/>
    </xf>
    <xf numFmtId="0" fontId="9" fillId="0" borderId="0" xfId="3" applyFont="1" applyAlignment="1" applyProtection="1">
      <alignment vertical="center"/>
      <protection locked="0"/>
    </xf>
    <xf numFmtId="0" fontId="17" fillId="0" borderId="0" xfId="9" applyFont="1" applyAlignment="1" applyProtection="1">
      <alignment vertical="center"/>
      <protection locked="0"/>
    </xf>
    <xf numFmtId="0" fontId="1" fillId="0" borderId="0" xfId="0" applyFont="1" applyAlignment="1" applyProtection="1">
      <alignment vertical="center"/>
      <protection locked="0"/>
    </xf>
    <xf numFmtId="0" fontId="20" fillId="0" borderId="0" xfId="0" applyFont="1" applyAlignment="1" applyProtection="1">
      <alignment horizontal="center" vertical="center"/>
      <protection locked="0"/>
    </xf>
    <xf numFmtId="0" fontId="5" fillId="0" borderId="0" xfId="7" quotePrefix="1" applyAlignment="1" applyProtection="1">
      <alignment vertical="center"/>
      <protection locked="0"/>
    </xf>
    <xf numFmtId="0" fontId="5" fillId="0" borderId="55" xfId="7" applyBorder="1" applyAlignment="1" applyProtection="1">
      <alignment horizontal="center" vertical="center"/>
      <protection locked="0"/>
    </xf>
    <xf numFmtId="0" fontId="19" fillId="0" borderId="0" xfId="0" applyFont="1" applyAlignment="1" applyProtection="1">
      <alignment horizontal="center" vertical="center" wrapText="1"/>
      <protection locked="0"/>
    </xf>
    <xf numFmtId="49" fontId="17" fillId="0" borderId="0" xfId="7" applyNumberFormat="1" applyFont="1" applyAlignment="1" applyProtection="1">
      <alignment vertical="center"/>
      <protection locked="0"/>
    </xf>
    <xf numFmtId="0" fontId="5" fillId="0" borderId="40" xfId="7" applyBorder="1" applyAlignment="1">
      <alignment horizontal="center" vertical="center"/>
    </xf>
    <xf numFmtId="0" fontId="5" fillId="0" borderId="0" xfId="7" applyAlignment="1">
      <alignment vertical="center"/>
    </xf>
    <xf numFmtId="0" fontId="5" fillId="0" borderId="0" xfId="7" applyAlignment="1">
      <alignment horizontal="right" vertical="center"/>
    </xf>
    <xf numFmtId="0" fontId="5" fillId="0" borderId="18" xfId="7" applyBorder="1" applyAlignment="1" applyProtection="1">
      <alignment horizontal="right" vertical="center"/>
      <protection locked="0"/>
    </xf>
    <xf numFmtId="0" fontId="10" fillId="0" borderId="0" xfId="7" applyFont="1" applyAlignment="1" applyProtection="1">
      <alignment vertical="center"/>
      <protection locked="0"/>
    </xf>
    <xf numFmtId="0" fontId="5" fillId="0" borderId="72" xfId="7" applyBorder="1" applyAlignment="1" applyProtection="1">
      <alignment horizontal="center" vertical="center"/>
      <protection locked="0"/>
    </xf>
    <xf numFmtId="0" fontId="22" fillId="0" borderId="0" xfId="0" applyFont="1" applyAlignment="1" applyProtection="1">
      <alignment vertical="center"/>
      <protection locked="0"/>
    </xf>
    <xf numFmtId="0" fontId="5" fillId="0" borderId="76" xfId="7" applyBorder="1" applyAlignment="1" applyProtection="1">
      <alignment horizontal="center" vertical="center"/>
      <protection locked="0"/>
    </xf>
    <xf numFmtId="0" fontId="5" fillId="0" borderId="77" xfId="7" applyBorder="1" applyAlignment="1" applyProtection="1">
      <alignment horizontal="center" vertical="center"/>
      <protection locked="0"/>
    </xf>
    <xf numFmtId="0" fontId="5" fillId="0" borderId="78" xfId="7" applyBorder="1" applyAlignment="1" applyProtection="1">
      <alignment horizontal="center" vertical="center"/>
      <protection locked="0"/>
    </xf>
    <xf numFmtId="0" fontId="5" fillId="0" borderId="79" xfId="7" applyBorder="1" applyAlignment="1" applyProtection="1">
      <alignment horizontal="center" vertical="center"/>
      <protection locked="0"/>
    </xf>
    <xf numFmtId="0" fontId="5" fillId="0" borderId="80" xfId="7" applyBorder="1" applyAlignment="1" applyProtection="1">
      <alignment horizontal="center" vertical="center"/>
      <protection locked="0"/>
    </xf>
    <xf numFmtId="0" fontId="5" fillId="0" borderId="81" xfId="7" applyBorder="1" applyAlignment="1" applyProtection="1">
      <alignment horizontal="center" vertical="center"/>
      <protection locked="0"/>
    </xf>
    <xf numFmtId="0" fontId="5" fillId="0" borderId="82" xfId="7" applyBorder="1" applyAlignment="1">
      <alignment horizontal="center" vertical="center"/>
    </xf>
    <xf numFmtId="0" fontId="5" fillId="0" borderId="37" xfId="7" applyBorder="1" applyAlignment="1">
      <alignment horizontal="center" vertical="center"/>
    </xf>
    <xf numFmtId="0" fontId="5" fillId="0" borderId="36" xfId="7" applyBorder="1" applyAlignment="1">
      <alignment horizontal="center" vertical="center"/>
    </xf>
    <xf numFmtId="0" fontId="5" fillId="0" borderId="76" xfId="7" applyBorder="1" applyAlignment="1">
      <alignment horizontal="center" vertical="center"/>
    </xf>
    <xf numFmtId="0" fontId="5" fillId="0" borderId="77" xfId="7" applyBorder="1" applyAlignment="1">
      <alignment horizontal="center" vertical="center"/>
    </xf>
    <xf numFmtId="0" fontId="5" fillId="0" borderId="78" xfId="7" applyBorder="1" applyAlignment="1">
      <alignment horizontal="center" vertical="center"/>
    </xf>
    <xf numFmtId="0" fontId="5" fillId="0" borderId="79" xfId="7" applyBorder="1" applyAlignment="1">
      <alignment horizontal="center" vertical="center"/>
    </xf>
    <xf numFmtId="0" fontId="5" fillId="0" borderId="80" xfId="7" applyBorder="1" applyAlignment="1">
      <alignment horizontal="center" vertical="center"/>
    </xf>
    <xf numFmtId="0" fontId="5" fillId="0" borderId="81" xfId="7" applyBorder="1" applyAlignment="1">
      <alignment horizontal="center" vertical="center"/>
    </xf>
    <xf numFmtId="0" fontId="5" fillId="4" borderId="83" xfId="7" applyFill="1" applyBorder="1" applyAlignment="1">
      <alignment horizontal="center" vertical="center" wrapText="1"/>
    </xf>
    <xf numFmtId="0" fontId="5" fillId="0" borderId="85" xfId="7" applyBorder="1" applyAlignment="1" applyProtection="1">
      <alignment vertical="center"/>
      <protection locked="0"/>
    </xf>
    <xf numFmtId="0" fontId="5" fillId="0" borderId="86" xfId="7" applyBorder="1" applyAlignment="1" applyProtection="1">
      <alignment horizontal="center" vertical="center"/>
      <protection locked="0"/>
    </xf>
    <xf numFmtId="0" fontId="5" fillId="0" borderId="88" xfId="7" applyBorder="1" applyAlignment="1" applyProtection="1">
      <alignment vertical="center"/>
      <protection locked="0"/>
    </xf>
    <xf numFmtId="0" fontId="5" fillId="0" borderId="88" xfId="0" applyFont="1" applyBorder="1" applyAlignment="1" applyProtection="1">
      <alignment horizontal="left" vertical="center" readingOrder="1"/>
      <protection locked="0"/>
    </xf>
    <xf numFmtId="0" fontId="5" fillId="0" borderId="89" xfId="7" applyBorder="1" applyAlignment="1" applyProtection="1">
      <alignment horizontal="center" vertical="center"/>
      <protection locked="0"/>
    </xf>
    <xf numFmtId="0" fontId="5" fillId="4" borderId="85" xfId="7" applyFill="1" applyBorder="1" applyAlignment="1" applyProtection="1">
      <alignment vertical="center"/>
      <protection locked="0"/>
    </xf>
    <xf numFmtId="0" fontId="5" fillId="4" borderId="86" xfId="7" applyFill="1" applyBorder="1" applyAlignment="1" applyProtection="1">
      <alignment horizontal="center" vertical="center"/>
      <protection locked="0"/>
    </xf>
    <xf numFmtId="0" fontId="5" fillId="0" borderId="92" xfId="7" applyBorder="1" applyAlignment="1" applyProtection="1">
      <alignment horizontal="center" vertical="center"/>
      <protection locked="0"/>
    </xf>
    <xf numFmtId="10" fontId="5" fillId="0" borderId="0" xfId="7" applyNumberFormat="1" applyAlignment="1" applyProtection="1">
      <alignment vertical="center"/>
      <protection locked="0"/>
    </xf>
    <xf numFmtId="0" fontId="17" fillId="0" borderId="93" xfId="7" applyFont="1" applyBorder="1" applyAlignment="1" applyProtection="1">
      <alignment horizontal="center" vertical="center"/>
      <protection locked="0"/>
    </xf>
    <xf numFmtId="0" fontId="17" fillId="0" borderId="25" xfId="7" applyFont="1" applyBorder="1" applyAlignment="1" applyProtection="1">
      <alignment horizontal="center" vertical="center"/>
      <protection locked="0"/>
    </xf>
    <xf numFmtId="0" fontId="19" fillId="0" borderId="70" xfId="0" applyFont="1" applyBorder="1" applyAlignment="1" applyProtection="1">
      <alignment horizontal="center" vertical="center"/>
      <protection locked="0"/>
    </xf>
    <xf numFmtId="0" fontId="17" fillId="0" borderId="75" xfId="7" applyFont="1" applyBorder="1" applyAlignment="1" applyProtection="1">
      <alignment horizontal="center" vertical="center"/>
      <protection locked="0"/>
    </xf>
    <xf numFmtId="0" fontId="19" fillId="0" borderId="57" xfId="0" applyFont="1" applyBorder="1" applyAlignment="1" applyProtection="1">
      <alignment horizontal="center" vertical="center"/>
      <protection locked="0"/>
    </xf>
    <xf numFmtId="0" fontId="19" fillId="0" borderId="94" xfId="0" applyFont="1" applyBorder="1" applyAlignment="1" applyProtection="1">
      <alignment horizontal="center" vertical="center"/>
      <protection locked="0"/>
    </xf>
    <xf numFmtId="0" fontId="19" fillId="0" borderId="86" xfId="0" applyFont="1" applyBorder="1" applyAlignment="1" applyProtection="1">
      <alignment horizontal="center" vertical="center"/>
      <protection locked="0"/>
    </xf>
    <xf numFmtId="49" fontId="17" fillId="0" borderId="95" xfId="7" applyNumberFormat="1" applyFont="1" applyBorder="1" applyAlignment="1" applyProtection="1">
      <alignment horizontal="center" vertical="center"/>
      <protection locked="0"/>
    </xf>
    <xf numFmtId="0" fontId="17" fillId="0" borderId="76" xfId="7" applyFont="1" applyBorder="1" applyAlignment="1" applyProtection="1">
      <alignment horizontal="center" vertical="center"/>
      <protection locked="0"/>
    </xf>
    <xf numFmtId="0" fontId="17" fillId="0" borderId="77" xfId="7" applyFont="1" applyBorder="1" applyAlignment="1" applyProtection="1">
      <alignment horizontal="center" vertical="center"/>
      <protection locked="0"/>
    </xf>
    <xf numFmtId="0" fontId="17" fillId="0" borderId="78" xfId="7" applyFont="1" applyBorder="1" applyAlignment="1" applyProtection="1">
      <alignment horizontal="center" vertical="center"/>
      <protection locked="0"/>
    </xf>
    <xf numFmtId="0" fontId="17" fillId="0" borderId="90" xfId="7" applyFont="1" applyBorder="1" applyAlignment="1" applyProtection="1">
      <alignment horizontal="center" vertical="center"/>
      <protection locked="0"/>
    </xf>
    <xf numFmtId="0" fontId="17" fillId="0" borderId="91" xfId="7" applyFont="1" applyBorder="1" applyAlignment="1" applyProtection="1">
      <alignment horizontal="center" vertical="center"/>
      <protection locked="0"/>
    </xf>
    <xf numFmtId="0" fontId="17" fillId="0" borderId="92" xfId="7" applyFont="1" applyBorder="1" applyAlignment="1" applyProtection="1">
      <alignment horizontal="center" vertical="center"/>
      <protection locked="0"/>
    </xf>
    <xf numFmtId="0" fontId="5" fillId="0" borderId="91" xfId="7" applyBorder="1" applyAlignment="1" applyProtection="1">
      <alignment vertical="center"/>
      <protection locked="0"/>
    </xf>
    <xf numFmtId="49" fontId="17" fillId="0" borderId="84" xfId="7" applyNumberFormat="1" applyFont="1" applyBorder="1" applyAlignment="1" applyProtection="1">
      <alignment horizontal="center" vertical="center"/>
      <protection locked="0"/>
    </xf>
    <xf numFmtId="0" fontId="17" fillId="0" borderId="85" xfId="7" applyFont="1" applyBorder="1" applyAlignment="1" applyProtection="1">
      <alignment horizontal="center" vertical="center"/>
      <protection locked="0"/>
    </xf>
    <xf numFmtId="0" fontId="17" fillId="0" borderId="86" xfId="7" applyFont="1" applyBorder="1" applyAlignment="1" applyProtection="1">
      <alignment horizontal="center" vertical="center"/>
      <protection locked="0"/>
    </xf>
    <xf numFmtId="0" fontId="17" fillId="0" borderId="79" xfId="7" applyFont="1" applyBorder="1" applyAlignment="1" applyProtection="1">
      <alignment horizontal="center" vertical="center"/>
      <protection locked="0"/>
    </xf>
    <xf numFmtId="0" fontId="17" fillId="0" borderId="80" xfId="7" applyFont="1" applyBorder="1" applyAlignment="1" applyProtection="1">
      <alignment horizontal="center" vertical="center"/>
      <protection locked="0"/>
    </xf>
    <xf numFmtId="0" fontId="17" fillId="0" borderId="81" xfId="7" applyFont="1" applyBorder="1" applyAlignment="1" applyProtection="1">
      <alignment horizontal="center" vertical="center"/>
      <protection locked="0"/>
    </xf>
    <xf numFmtId="0" fontId="17" fillId="0" borderId="96" xfId="7" applyFont="1" applyBorder="1" applyAlignment="1" applyProtection="1">
      <alignment horizontal="right" vertical="center"/>
      <protection locked="0"/>
    </xf>
    <xf numFmtId="0" fontId="17" fillId="0" borderId="97" xfId="7" applyFont="1" applyBorder="1" applyAlignment="1" applyProtection="1">
      <alignment horizontal="right" vertical="center"/>
      <protection locked="0"/>
    </xf>
    <xf numFmtId="49" fontId="19" fillId="0" borderId="94" xfId="0" applyNumberFormat="1" applyFont="1" applyBorder="1" applyAlignment="1" applyProtection="1">
      <alignment horizontal="center" vertical="center"/>
      <protection locked="0"/>
    </xf>
    <xf numFmtId="49" fontId="19" fillId="0" borderId="86" xfId="0" applyNumberFormat="1" applyFont="1" applyBorder="1" applyAlignment="1" applyProtection="1">
      <alignment horizontal="center" vertical="center"/>
      <protection locked="0"/>
    </xf>
    <xf numFmtId="0" fontId="17" fillId="0" borderId="84" xfId="7" applyFont="1" applyBorder="1" applyAlignment="1" applyProtection="1">
      <alignment horizontal="center" vertical="center"/>
      <protection locked="0"/>
    </xf>
    <xf numFmtId="0" fontId="17" fillId="0" borderId="26" xfId="7" applyFont="1" applyBorder="1" applyAlignment="1" applyProtection="1">
      <alignment horizontal="center" vertical="center"/>
      <protection locked="0"/>
    </xf>
    <xf numFmtId="0" fontId="19" fillId="0" borderId="87" xfId="0" applyFont="1" applyBorder="1" applyAlignment="1" applyProtection="1">
      <alignment horizontal="center" vertical="center"/>
      <protection locked="0"/>
    </xf>
    <xf numFmtId="0" fontId="19" fillId="0" borderId="88" xfId="0" applyFont="1" applyBorder="1" applyAlignment="1" applyProtection="1">
      <alignment horizontal="center" vertical="center"/>
      <protection locked="0"/>
    </xf>
    <xf numFmtId="0" fontId="17" fillId="0" borderId="89" xfId="7" applyFont="1" applyBorder="1" applyAlignment="1" applyProtection="1">
      <alignment horizontal="center" vertical="center"/>
      <protection locked="0"/>
    </xf>
    <xf numFmtId="0" fontId="17" fillId="0" borderId="95" xfId="7" applyFont="1" applyBorder="1" applyAlignment="1" applyProtection="1">
      <alignment horizontal="center" vertical="center"/>
      <protection locked="0"/>
    </xf>
    <xf numFmtId="0" fontId="19" fillId="0" borderId="76" xfId="0" applyFont="1" applyBorder="1" applyAlignment="1" applyProtection="1">
      <alignment horizontal="center" vertical="center"/>
      <protection locked="0"/>
    </xf>
    <xf numFmtId="0" fontId="19" fillId="0" borderId="77" xfId="0" applyFont="1" applyBorder="1" applyAlignment="1" applyProtection="1">
      <alignment horizontal="center" vertical="center"/>
      <protection locked="0"/>
    </xf>
    <xf numFmtId="0" fontId="17" fillId="0" borderId="96" xfId="7" applyFont="1" applyBorder="1" applyAlignment="1" applyProtection="1">
      <alignment horizontal="center" vertical="center"/>
      <protection locked="0"/>
    </xf>
    <xf numFmtId="49" fontId="19" fillId="0" borderId="79" xfId="0" applyNumberFormat="1" applyFont="1" applyBorder="1" applyAlignment="1" applyProtection="1">
      <alignment horizontal="center" vertical="center"/>
      <protection locked="0"/>
    </xf>
    <xf numFmtId="49" fontId="19" fillId="0" borderId="80" xfId="0" applyNumberFormat="1" applyFont="1" applyBorder="1" applyAlignment="1" applyProtection="1">
      <alignment horizontal="center" vertical="center"/>
      <protection locked="0"/>
    </xf>
    <xf numFmtId="49" fontId="19" fillId="0" borderId="81" xfId="0" applyNumberFormat="1" applyFont="1" applyBorder="1" applyAlignment="1" applyProtection="1">
      <alignment horizontal="center" vertical="center"/>
      <protection locked="0"/>
    </xf>
    <xf numFmtId="0" fontId="19" fillId="0" borderId="97" xfId="0" applyFont="1" applyBorder="1" applyAlignment="1" applyProtection="1">
      <alignment horizontal="center" vertical="center"/>
      <protection locked="0"/>
    </xf>
    <xf numFmtId="49" fontId="19" fillId="0" borderId="0" xfId="0" applyNumberFormat="1" applyFont="1" applyAlignment="1" applyProtection="1">
      <alignment horizontal="center" vertical="center"/>
      <protection locked="0"/>
    </xf>
    <xf numFmtId="0" fontId="19" fillId="0" borderId="76" xfId="0" applyFont="1" applyBorder="1" applyAlignment="1" applyProtection="1">
      <alignment vertical="center"/>
      <protection locked="0"/>
    </xf>
    <xf numFmtId="0" fontId="19" fillId="0" borderId="77" xfId="0" applyFont="1" applyBorder="1" applyAlignment="1" applyProtection="1">
      <alignment vertical="center"/>
      <protection locked="0"/>
    </xf>
    <xf numFmtId="0" fontId="19" fillId="0" borderId="79" xfId="0" applyFont="1" applyBorder="1" applyAlignment="1" applyProtection="1">
      <alignment vertical="center"/>
      <protection locked="0"/>
    </xf>
    <xf numFmtId="0" fontId="19" fillId="0" borderId="80" xfId="0" applyFont="1" applyBorder="1" applyAlignment="1" applyProtection="1">
      <alignment vertical="center"/>
      <protection locked="0"/>
    </xf>
    <xf numFmtId="0" fontId="9" fillId="0" borderId="96" xfId="7" applyFont="1" applyBorder="1" applyAlignment="1" applyProtection="1">
      <alignment horizontal="right" vertical="center"/>
      <protection locked="0"/>
    </xf>
    <xf numFmtId="0" fontId="19" fillId="0" borderId="90" xfId="0" applyFont="1" applyBorder="1" applyAlignment="1" applyProtection="1">
      <alignment horizontal="center" vertical="center"/>
      <protection locked="0"/>
    </xf>
    <xf numFmtId="0" fontId="19" fillId="0" borderId="91" xfId="0" applyFont="1" applyBorder="1" applyAlignment="1" applyProtection="1">
      <alignment horizontal="center" vertical="center"/>
      <protection locked="0"/>
    </xf>
    <xf numFmtId="0" fontId="19" fillId="0" borderId="92" xfId="0" applyFont="1" applyBorder="1" applyAlignment="1" applyProtection="1">
      <alignment horizontal="center" vertical="center"/>
      <protection locked="0"/>
    </xf>
    <xf numFmtId="0" fontId="17" fillId="0" borderId="98" xfId="7" applyFont="1" applyBorder="1" applyAlignment="1" applyProtection="1">
      <alignment horizontal="right" vertical="center"/>
      <protection locked="0"/>
    </xf>
    <xf numFmtId="0" fontId="19" fillId="0" borderId="79" xfId="0" applyFont="1" applyBorder="1" applyAlignment="1" applyProtection="1">
      <alignment horizontal="center" vertical="center"/>
      <protection locked="0"/>
    </xf>
    <xf numFmtId="0" fontId="19" fillId="0" borderId="80" xfId="0" applyFont="1" applyBorder="1" applyAlignment="1" applyProtection="1">
      <alignment horizontal="center" vertical="center"/>
      <protection locked="0"/>
    </xf>
    <xf numFmtId="0" fontId="19" fillId="0" borderId="81" xfId="0" applyFont="1" applyBorder="1" applyAlignment="1" applyProtection="1">
      <alignment horizontal="center" vertical="center"/>
      <protection locked="0"/>
    </xf>
    <xf numFmtId="0" fontId="17" fillId="0" borderId="83" xfId="7" applyFont="1" applyBorder="1" applyAlignment="1" applyProtection="1">
      <alignment horizontal="center" vertical="center"/>
      <protection locked="0"/>
    </xf>
    <xf numFmtId="0" fontId="17" fillId="0" borderId="99" xfId="7" applyFont="1" applyBorder="1" applyAlignment="1" applyProtection="1">
      <alignment horizontal="center" vertical="center"/>
      <protection locked="0"/>
    </xf>
    <xf numFmtId="0" fontId="5" fillId="0" borderId="100" xfId="7" applyBorder="1" applyAlignment="1" applyProtection="1">
      <alignment horizontal="center" vertical="center"/>
      <protection locked="0"/>
    </xf>
    <xf numFmtId="0" fontId="1" fillId="0" borderId="100" xfId="0" applyFont="1" applyBorder="1" applyAlignment="1" applyProtection="1">
      <alignment horizontal="center" vertical="center"/>
      <protection locked="0"/>
    </xf>
    <xf numFmtId="0" fontId="1" fillId="0" borderId="77" xfId="0" applyFont="1" applyBorder="1" applyAlignment="1" applyProtection="1">
      <alignment horizontal="center" vertical="center"/>
      <protection locked="0"/>
    </xf>
    <xf numFmtId="0" fontId="5" fillId="5" borderId="100" xfId="7" applyFill="1" applyBorder="1" applyAlignment="1" applyProtection="1">
      <alignment horizontal="center" vertical="center"/>
      <protection locked="0"/>
    </xf>
    <xf numFmtId="0" fontId="5" fillId="5" borderId="77" xfId="7" applyFill="1" applyBorder="1" applyAlignment="1" applyProtection="1">
      <alignment horizontal="center" vertical="center"/>
      <protection locked="0"/>
    </xf>
    <xf numFmtId="0" fontId="5" fillId="5" borderId="78" xfId="7" applyFill="1" applyBorder="1" applyAlignment="1" applyProtection="1">
      <alignment horizontal="center" vertical="center"/>
      <protection locked="0"/>
    </xf>
    <xf numFmtId="0" fontId="5" fillId="0" borderId="100" xfId="7" applyBorder="1" applyAlignment="1">
      <alignment horizontal="center" vertical="center"/>
    </xf>
    <xf numFmtId="0" fontId="5" fillId="0" borderId="101" xfId="7" applyBorder="1" applyAlignment="1">
      <alignment horizontal="center" vertical="center"/>
    </xf>
    <xf numFmtId="0" fontId="20" fillId="6" borderId="102" xfId="0" applyFont="1" applyFill="1" applyBorder="1" applyAlignment="1" applyProtection="1">
      <alignment horizontal="center" vertical="center"/>
      <protection locked="0"/>
    </xf>
    <xf numFmtId="0" fontId="20" fillId="0" borderId="18" xfId="0" applyFont="1" applyBorder="1" applyAlignment="1">
      <alignment horizontal="center" vertical="center"/>
    </xf>
    <xf numFmtId="0" fontId="5" fillId="0" borderId="90" xfId="7" applyBorder="1" applyAlignment="1" applyProtection="1">
      <alignment horizontal="center" vertical="center"/>
      <protection locked="0"/>
    </xf>
    <xf numFmtId="0" fontId="5" fillId="0" borderId="91" xfId="7" applyBorder="1" applyAlignment="1" applyProtection="1">
      <alignment horizontal="center" vertical="center"/>
      <protection locked="0"/>
    </xf>
    <xf numFmtId="0" fontId="5" fillId="0" borderId="103" xfId="7" applyBorder="1" applyAlignment="1" applyProtection="1">
      <alignment horizontal="center" vertical="center"/>
      <protection locked="0"/>
    </xf>
    <xf numFmtId="0" fontId="1" fillId="0" borderId="103" xfId="0" applyFont="1" applyBorder="1" applyAlignment="1" applyProtection="1">
      <alignment horizontal="center" vertical="center"/>
      <protection locked="0"/>
    </xf>
    <xf numFmtId="0" fontId="1" fillId="0" borderId="91" xfId="0" applyFont="1" applyBorder="1" applyAlignment="1" applyProtection="1">
      <alignment horizontal="center" vertical="center"/>
      <protection locked="0"/>
    </xf>
    <xf numFmtId="0" fontId="5" fillId="0" borderId="90" xfId="7" applyBorder="1" applyAlignment="1">
      <alignment horizontal="center" vertical="center"/>
    </xf>
    <xf numFmtId="0" fontId="5" fillId="0" borderId="91" xfId="7" applyBorder="1" applyAlignment="1">
      <alignment horizontal="center" vertical="center"/>
    </xf>
    <xf numFmtId="0" fontId="5" fillId="0" borderId="92" xfId="7" applyBorder="1" applyAlignment="1">
      <alignment horizontal="center" vertical="center"/>
    </xf>
    <xf numFmtId="0" fontId="5" fillId="5" borderId="103" xfId="7" applyFill="1" applyBorder="1" applyAlignment="1" applyProtection="1">
      <alignment horizontal="center" vertical="center"/>
      <protection locked="0"/>
    </xf>
    <xf numFmtId="0" fontId="5" fillId="5" borderId="91" xfId="7" applyFill="1" applyBorder="1" applyAlignment="1" applyProtection="1">
      <alignment horizontal="center" vertical="center"/>
      <protection locked="0"/>
    </xf>
    <xf numFmtId="0" fontId="5" fillId="5" borderId="92" xfId="7" applyFill="1" applyBorder="1" applyAlignment="1" applyProtection="1">
      <alignment horizontal="center" vertical="center"/>
      <protection locked="0"/>
    </xf>
    <xf numFmtId="0" fontId="5" fillId="0" borderId="103" xfId="7" applyBorder="1" applyAlignment="1">
      <alignment horizontal="center" vertical="center"/>
    </xf>
    <xf numFmtId="0" fontId="5" fillId="0" borderId="104" xfId="7" applyBorder="1" applyAlignment="1">
      <alignment horizontal="center" vertical="center"/>
    </xf>
    <xf numFmtId="0" fontId="20" fillId="6" borderId="105" xfId="0" applyFont="1" applyFill="1" applyBorder="1" applyAlignment="1" applyProtection="1">
      <alignment horizontal="center" vertical="center"/>
      <protection locked="0"/>
    </xf>
    <xf numFmtId="0" fontId="20" fillId="0" borderId="106" xfId="0" applyFont="1" applyBorder="1" applyAlignment="1">
      <alignment horizontal="center" vertical="center"/>
    </xf>
    <xf numFmtId="0" fontId="1" fillId="0" borderId="55" xfId="0" applyFont="1" applyBorder="1" applyAlignment="1" applyProtection="1">
      <alignment horizontal="center" vertical="center"/>
      <protection locked="0"/>
    </xf>
    <xf numFmtId="0" fontId="1" fillId="0" borderId="72" xfId="0" applyFont="1" applyBorder="1" applyAlignment="1" applyProtection="1">
      <alignment horizontal="center" vertical="center"/>
      <protection locked="0"/>
    </xf>
    <xf numFmtId="0" fontId="5" fillId="5" borderId="107" xfId="7" applyFill="1" applyBorder="1" applyAlignment="1" applyProtection="1">
      <alignment horizontal="center" vertical="center"/>
      <protection locked="0"/>
    </xf>
    <xf numFmtId="0" fontId="5" fillId="5" borderId="80" xfId="7" applyFill="1" applyBorder="1" applyAlignment="1" applyProtection="1">
      <alignment horizontal="center" vertical="center"/>
      <protection locked="0"/>
    </xf>
    <xf numFmtId="0" fontId="5" fillId="5" borderId="81" xfId="7" applyFill="1" applyBorder="1" applyAlignment="1" applyProtection="1">
      <alignment horizontal="center" vertical="center"/>
      <protection locked="0"/>
    </xf>
    <xf numFmtId="0" fontId="5" fillId="0" borderId="107" xfId="7" applyBorder="1" applyAlignment="1">
      <alignment horizontal="center" vertical="center"/>
    </xf>
    <xf numFmtId="0" fontId="5" fillId="0" borderId="108" xfId="7" applyBorder="1" applyAlignment="1">
      <alignment horizontal="center" vertical="center"/>
    </xf>
    <xf numFmtId="0" fontId="20" fillId="6" borderId="109" xfId="0" applyFont="1" applyFill="1" applyBorder="1" applyAlignment="1" applyProtection="1">
      <alignment horizontal="center" vertical="center"/>
      <protection locked="0"/>
    </xf>
    <xf numFmtId="0" fontId="20" fillId="0" borderId="110" xfId="0" applyFont="1" applyBorder="1" applyAlignment="1">
      <alignment horizontal="center" vertical="center"/>
    </xf>
    <xf numFmtId="0" fontId="19" fillId="0" borderId="111" xfId="0" applyFont="1" applyBorder="1" applyAlignment="1" applyProtection="1">
      <alignment horizontal="center" vertical="center" wrapText="1"/>
      <protection locked="0"/>
    </xf>
    <xf numFmtId="0" fontId="17" fillId="0" borderId="112" xfId="7" applyFont="1" applyBorder="1" applyAlignment="1" applyProtection="1">
      <alignment horizontal="center" vertical="center"/>
      <protection locked="0"/>
    </xf>
    <xf numFmtId="49" fontId="17" fillId="0" borderId="113" xfId="7" applyNumberFormat="1" applyFont="1" applyBorder="1" applyAlignment="1" applyProtection="1">
      <alignment horizontal="center" vertical="center" wrapText="1"/>
      <protection locked="0"/>
    </xf>
    <xf numFmtId="0" fontId="5" fillId="0" borderId="84" xfId="7" applyBorder="1" applyAlignment="1" applyProtection="1">
      <alignment horizontal="center" vertical="center"/>
      <protection locked="0"/>
    </xf>
    <xf numFmtId="0" fontId="5" fillId="0" borderId="85" xfId="7" applyBorder="1" applyAlignment="1" applyProtection="1">
      <alignment horizontal="center" vertical="center"/>
      <protection locked="0"/>
    </xf>
    <xf numFmtId="49" fontId="5" fillId="0" borderId="85" xfId="7" applyNumberFormat="1" applyBorder="1" applyAlignment="1" applyProtection="1">
      <alignment horizontal="center" vertical="center"/>
      <protection locked="0"/>
    </xf>
    <xf numFmtId="0" fontId="5" fillId="0" borderId="86" xfId="7" applyBorder="1" applyAlignment="1" applyProtection="1">
      <alignment horizontal="center" vertical="center" wrapText="1"/>
      <protection locked="0"/>
    </xf>
    <xf numFmtId="0" fontId="5" fillId="0" borderId="85" xfId="7" quotePrefix="1" applyBorder="1" applyAlignment="1" applyProtection="1">
      <alignment horizontal="center" vertical="center"/>
      <protection locked="0"/>
    </xf>
    <xf numFmtId="0" fontId="19" fillId="0" borderId="111" xfId="0" applyFont="1" applyBorder="1" applyAlignment="1">
      <alignment horizontal="center" vertical="center" wrapText="1"/>
    </xf>
    <xf numFmtId="0" fontId="17" fillId="0" borderId="112" xfId="7" applyFont="1" applyBorder="1" applyAlignment="1">
      <alignment horizontal="center" vertical="center"/>
    </xf>
    <xf numFmtId="49" fontId="17" fillId="0" borderId="99" xfId="7" applyNumberFormat="1" applyFont="1" applyBorder="1" applyAlignment="1">
      <alignment horizontal="center" vertical="center"/>
    </xf>
    <xf numFmtId="49" fontId="5" fillId="0" borderId="114" xfId="7" applyNumberFormat="1" applyBorder="1" applyAlignment="1" applyProtection="1">
      <alignment horizontal="center" vertical="center"/>
      <protection locked="0"/>
    </xf>
    <xf numFmtId="49" fontId="5" fillId="0" borderId="112" xfId="7" applyNumberFormat="1" applyBorder="1" applyAlignment="1" applyProtection="1">
      <alignment horizontal="center" vertical="center"/>
      <protection locked="0"/>
    </xf>
    <xf numFmtId="49" fontId="5" fillId="0" borderId="99" xfId="7" applyNumberFormat="1" applyBorder="1" applyAlignment="1" applyProtection="1">
      <alignment horizontal="center" vertical="center"/>
      <protection locked="0"/>
    </xf>
    <xf numFmtId="49" fontId="5" fillId="0" borderId="114" xfId="7" applyNumberFormat="1" applyBorder="1" applyAlignment="1">
      <alignment horizontal="center" vertical="center"/>
    </xf>
    <xf numFmtId="49" fontId="5" fillId="0" borderId="115" xfId="7" applyNumberFormat="1" applyBorder="1" applyAlignment="1">
      <alignment horizontal="center" vertical="center"/>
    </xf>
    <xf numFmtId="49" fontId="5" fillId="0" borderId="116" xfId="7" applyNumberFormat="1" applyBorder="1" applyAlignment="1" applyProtection="1">
      <alignment horizontal="center" vertical="center" wrapText="1"/>
      <protection locked="0"/>
    </xf>
    <xf numFmtId="0" fontId="20" fillId="0" borderId="83" xfId="0" applyFont="1" applyBorder="1" applyAlignment="1">
      <alignment horizontal="center" vertical="center"/>
    </xf>
    <xf numFmtId="0" fontId="5" fillId="6" borderId="76" xfId="7" applyFill="1" applyBorder="1" applyAlignment="1" applyProtection="1">
      <alignment horizontal="center" vertical="center"/>
      <protection locked="0"/>
    </xf>
    <xf numFmtId="0" fontId="5" fillId="6" borderId="90" xfId="7" applyFill="1" applyBorder="1" applyAlignment="1" applyProtection="1">
      <alignment horizontal="center" vertical="center"/>
      <protection locked="0"/>
    </xf>
    <xf numFmtId="0" fontId="5" fillId="6" borderId="79" xfId="7" applyFill="1" applyBorder="1" applyAlignment="1" applyProtection="1">
      <alignment horizontal="center" vertical="center"/>
      <protection locked="0"/>
    </xf>
    <xf numFmtId="0" fontId="5" fillId="0" borderId="102" xfId="7" applyBorder="1" applyAlignment="1">
      <alignment horizontal="center" vertical="center"/>
    </xf>
    <xf numFmtId="49" fontId="20" fillId="0" borderId="78" xfId="0" applyNumberFormat="1" applyFont="1" applyBorder="1" applyAlignment="1">
      <alignment horizontal="center" vertical="center"/>
    </xf>
    <xf numFmtId="0" fontId="5" fillId="5" borderId="76" xfId="7" applyFill="1" applyBorder="1" applyAlignment="1" applyProtection="1">
      <alignment horizontal="center" vertical="center"/>
      <protection locked="0"/>
    </xf>
    <xf numFmtId="49" fontId="5" fillId="5" borderId="78" xfId="7" applyNumberFormat="1" applyFill="1" applyBorder="1" applyAlignment="1" applyProtection="1">
      <alignment horizontal="center" vertical="center"/>
      <protection locked="0"/>
    </xf>
    <xf numFmtId="0" fontId="5" fillId="0" borderId="18" xfId="7" applyBorder="1" applyAlignment="1">
      <alignment horizontal="center" vertical="center"/>
    </xf>
    <xf numFmtId="0" fontId="5" fillId="0" borderId="105" xfId="7" applyBorder="1" applyAlignment="1">
      <alignment horizontal="center" vertical="center"/>
    </xf>
    <xf numFmtId="49" fontId="20" fillId="0" borderId="92" xfId="0" applyNumberFormat="1" applyFont="1" applyBorder="1" applyAlignment="1">
      <alignment horizontal="center" vertical="center"/>
    </xf>
    <xf numFmtId="0" fontId="5" fillId="5" borderId="90" xfId="7" applyFill="1" applyBorder="1" applyAlignment="1" applyProtection="1">
      <alignment horizontal="center" vertical="center"/>
      <protection locked="0"/>
    </xf>
    <xf numFmtId="49" fontId="5" fillId="5" borderId="92" xfId="7" applyNumberFormat="1" applyFill="1" applyBorder="1" applyAlignment="1" applyProtection="1">
      <alignment horizontal="center" vertical="center"/>
      <protection locked="0"/>
    </xf>
    <xf numFmtId="0" fontId="5" fillId="0" borderId="106" xfId="7" applyBorder="1" applyAlignment="1">
      <alignment horizontal="center" vertical="center"/>
    </xf>
    <xf numFmtId="0" fontId="5" fillId="0" borderId="109" xfId="7" applyBorder="1" applyAlignment="1">
      <alignment horizontal="center" vertical="center"/>
    </xf>
    <xf numFmtId="49" fontId="20" fillId="0" borderId="81" xfId="0" applyNumberFormat="1" applyFont="1" applyBorder="1" applyAlignment="1">
      <alignment horizontal="center" vertical="center"/>
    </xf>
    <xf numFmtId="0" fontId="17" fillId="0" borderId="94" xfId="7" applyFont="1" applyBorder="1" applyAlignment="1">
      <alignment horizontal="center" vertical="center" wrapText="1"/>
    </xf>
    <xf numFmtId="0" fontId="21" fillId="0" borderId="94" xfId="7" applyFont="1" applyBorder="1" applyAlignment="1">
      <alignment horizontal="center" vertical="center" wrapText="1"/>
    </xf>
    <xf numFmtId="0" fontId="21" fillId="0" borderId="117" xfId="7" applyFont="1" applyBorder="1" applyAlignment="1">
      <alignment horizontal="center" vertical="center"/>
    </xf>
    <xf numFmtId="0" fontId="17" fillId="0" borderId="116" xfId="7" applyFont="1" applyBorder="1" applyAlignment="1">
      <alignment horizontal="center" vertical="center" wrapText="1"/>
    </xf>
    <xf numFmtId="0" fontId="17" fillId="0" borderId="112" xfId="7" applyFont="1" applyBorder="1" applyAlignment="1">
      <alignment horizontal="center" vertical="center" wrapText="1"/>
    </xf>
    <xf numFmtId="0" fontId="17" fillId="0" borderId="99" xfId="7" applyFont="1" applyBorder="1" applyAlignment="1">
      <alignment horizontal="center" vertical="center" wrapText="1"/>
    </xf>
    <xf numFmtId="0" fontId="5" fillId="0" borderId="111" xfId="7" applyBorder="1" applyAlignment="1">
      <alignment horizontal="center" vertical="center"/>
    </xf>
    <xf numFmtId="0" fontId="5" fillId="0" borderId="112" xfId="7" applyBorder="1" applyAlignment="1">
      <alignment horizontal="center" vertical="center"/>
    </xf>
    <xf numFmtId="0" fontId="5" fillId="0" borderId="99" xfId="7" applyBorder="1" applyAlignment="1">
      <alignment horizontal="center" vertical="center"/>
    </xf>
    <xf numFmtId="0" fontId="5" fillId="0" borderId="83" xfId="7" applyBorder="1" applyAlignment="1">
      <alignment horizontal="center" vertical="center"/>
    </xf>
    <xf numFmtId="0" fontId="5" fillId="6" borderId="94" xfId="7" applyFill="1" applyBorder="1" applyAlignment="1" applyProtection="1">
      <alignment horizontal="center" vertical="center"/>
      <protection locked="0"/>
    </xf>
    <xf numFmtId="0" fontId="5" fillId="0" borderId="94" xfId="7" applyBorder="1" applyAlignment="1">
      <alignment horizontal="right" vertical="center"/>
    </xf>
    <xf numFmtId="0" fontId="5" fillId="6" borderId="110" xfId="7" applyFill="1" applyBorder="1" applyAlignment="1" applyProtection="1">
      <alignment horizontal="center" vertical="center"/>
      <protection locked="0"/>
    </xf>
    <xf numFmtId="0" fontId="5" fillId="0" borderId="110" xfId="7" applyBorder="1" applyAlignment="1">
      <alignment horizontal="right" vertical="center"/>
    </xf>
    <xf numFmtId="0" fontId="5" fillId="0" borderId="106" xfId="7" applyBorder="1" applyAlignment="1" applyProtection="1">
      <alignment horizontal="right" vertical="center"/>
      <protection locked="0"/>
    </xf>
    <xf numFmtId="0" fontId="5" fillId="0" borderId="110" xfId="7" applyBorder="1" applyAlignment="1" applyProtection="1">
      <alignment horizontal="right" vertical="center"/>
      <protection locked="0"/>
    </xf>
    <xf numFmtId="0" fontId="0" fillId="5" borderId="0" xfId="0" applyFill="1" applyProtection="1">
      <protection locked="0"/>
    </xf>
    <xf numFmtId="0" fontId="0" fillId="0" borderId="0" xfId="0" applyProtection="1">
      <protection locked="0"/>
    </xf>
    <xf numFmtId="0" fontId="23" fillId="0" borderId="0" xfId="0" applyFont="1"/>
    <xf numFmtId="0" fontId="5" fillId="0" borderId="41" xfId="1" applyBorder="1" applyAlignment="1">
      <alignment horizontal="center"/>
    </xf>
    <xf numFmtId="0" fontId="5" fillId="0" borderId="30" xfId="1" applyBorder="1" applyAlignment="1">
      <alignment horizontal="center"/>
    </xf>
    <xf numFmtId="0" fontId="5" fillId="0" borderId="34" xfId="1" applyBorder="1" applyAlignment="1">
      <alignment horizontal="center"/>
    </xf>
    <xf numFmtId="0" fontId="5" fillId="0" borderId="11" xfId="1" applyBorder="1" applyAlignment="1">
      <alignment horizontal="center"/>
    </xf>
    <xf numFmtId="0" fontId="6" fillId="0" borderId="0" xfId="1" applyFont="1" applyAlignment="1">
      <alignment horizontal="right"/>
    </xf>
    <xf numFmtId="0" fontId="5" fillId="0" borderId="10" xfId="1" applyBorder="1" applyAlignment="1">
      <alignment horizontal="center"/>
    </xf>
    <xf numFmtId="0" fontId="5" fillId="0" borderId="33" xfId="1" applyBorder="1" applyAlignment="1">
      <alignment horizontal="center"/>
    </xf>
    <xf numFmtId="0" fontId="5" fillId="0" borderId="7" xfId="1" applyBorder="1" applyAlignment="1">
      <alignment horizontal="center"/>
    </xf>
    <xf numFmtId="0" fontId="5" fillId="0" borderId="8" xfId="1" applyBorder="1" applyAlignment="1">
      <alignment horizontal="center"/>
    </xf>
    <xf numFmtId="0" fontId="5" fillId="0" borderId="9" xfId="1" applyBorder="1" applyAlignment="1">
      <alignment horizontal="center"/>
    </xf>
    <xf numFmtId="0" fontId="5" fillId="0" borderId="12" xfId="1" applyBorder="1" applyAlignment="1">
      <alignment horizontal="center"/>
    </xf>
    <xf numFmtId="0" fontId="5" fillId="0" borderId="6" xfId="1" applyBorder="1" applyAlignment="1">
      <alignment horizontal="center"/>
    </xf>
    <xf numFmtId="0" fontId="7" fillId="0" borderId="51" xfId="1" applyFont="1" applyBorder="1" applyAlignment="1">
      <alignment horizontal="center" vertical="center"/>
    </xf>
    <xf numFmtId="0" fontId="7" fillId="0" borderId="50" xfId="1" applyFont="1" applyBorder="1" applyAlignment="1">
      <alignment horizontal="center" vertical="center"/>
    </xf>
    <xf numFmtId="0" fontId="7" fillId="0" borderId="52" xfId="1" applyFont="1" applyBorder="1" applyAlignment="1">
      <alignment horizontal="center" vertical="center"/>
    </xf>
    <xf numFmtId="0" fontId="7" fillId="0" borderId="43" xfId="1" applyFont="1" applyBorder="1" applyAlignment="1">
      <alignment horizontal="center" vertical="center"/>
    </xf>
    <xf numFmtId="0" fontId="7" fillId="0" borderId="0" xfId="1" applyFont="1" applyAlignment="1">
      <alignment horizontal="center" vertical="center"/>
    </xf>
    <xf numFmtId="0" fontId="7" fillId="0" borderId="44" xfId="1" applyFont="1" applyBorder="1" applyAlignment="1">
      <alignment horizontal="center" vertical="center"/>
    </xf>
    <xf numFmtId="0" fontId="5" fillId="3" borderId="34" xfId="1" applyFill="1" applyBorder="1" applyAlignment="1">
      <alignment horizontal="center"/>
    </xf>
    <xf numFmtId="0" fontId="5" fillId="3" borderId="11" xfId="1" applyFill="1" applyBorder="1" applyAlignment="1">
      <alignment horizontal="center"/>
    </xf>
    <xf numFmtId="0" fontId="6" fillId="0" borderId="42" xfId="1" applyFont="1" applyBorder="1" applyAlignment="1">
      <alignment horizontal="right"/>
    </xf>
    <xf numFmtId="0" fontId="5" fillId="3" borderId="12" xfId="1" applyFill="1" applyBorder="1" applyAlignment="1">
      <alignment horizontal="center"/>
    </xf>
    <xf numFmtId="0" fontId="7" fillId="0" borderId="8" xfId="1" applyFont="1" applyBorder="1" applyAlignment="1">
      <alignment horizontal="center"/>
    </xf>
    <xf numFmtId="0" fontId="7" fillId="0" borderId="11" xfId="1" applyFont="1" applyBorder="1" applyAlignment="1">
      <alignment horizontal="center"/>
    </xf>
    <xf numFmtId="0" fontId="5" fillId="3" borderId="6" xfId="1" applyFill="1" applyBorder="1" applyAlignment="1">
      <alignment horizontal="center"/>
    </xf>
    <xf numFmtId="0" fontId="7" fillId="0" borderId="7" xfId="1" applyFont="1" applyBorder="1" applyAlignment="1">
      <alignment horizontal="center"/>
    </xf>
    <xf numFmtId="0" fontId="7" fillId="0" borderId="10" xfId="1" applyFont="1" applyBorder="1" applyAlignment="1">
      <alignment horizontal="center"/>
    </xf>
    <xf numFmtId="0" fontId="7" fillId="0" borderId="49" xfId="1" applyFont="1" applyBorder="1" applyAlignment="1">
      <alignment horizontal="center" vertical="center"/>
    </xf>
    <xf numFmtId="0" fontId="7" fillId="0" borderId="38" xfId="1" applyFont="1" applyBorder="1" applyAlignment="1">
      <alignment horizontal="center" vertical="center"/>
    </xf>
    <xf numFmtId="0" fontId="5" fillId="3" borderId="33" xfId="1" applyFill="1" applyBorder="1" applyAlignment="1">
      <alignment horizontal="center"/>
    </xf>
    <xf numFmtId="0" fontId="5" fillId="3" borderId="10" xfId="1" applyFill="1" applyBorder="1" applyAlignment="1">
      <alignment horizontal="center"/>
    </xf>
    <xf numFmtId="0" fontId="5" fillId="3" borderId="28" xfId="1" applyFill="1" applyBorder="1" applyAlignment="1">
      <alignment horizontal="center"/>
    </xf>
    <xf numFmtId="0" fontId="7" fillId="0" borderId="9" xfId="1" applyFont="1" applyBorder="1" applyAlignment="1">
      <alignment horizontal="center"/>
    </xf>
    <xf numFmtId="0" fontId="5" fillId="3" borderId="18" xfId="1" applyFill="1" applyBorder="1" applyAlignment="1">
      <alignment horizontal="center"/>
    </xf>
    <xf numFmtId="0" fontId="7" fillId="0" borderId="12" xfId="1" applyFont="1" applyBorder="1" applyAlignment="1">
      <alignment horizontal="center"/>
    </xf>
    <xf numFmtId="0" fontId="7" fillId="0" borderId="55" xfId="1" applyFont="1" applyBorder="1" applyAlignment="1">
      <alignment horizontal="center" vertical="center"/>
    </xf>
    <xf numFmtId="0" fontId="7" fillId="0" borderId="2" xfId="1" applyFont="1" applyBorder="1" applyAlignment="1">
      <alignment horizontal="center" vertical="center"/>
    </xf>
    <xf numFmtId="0" fontId="7" fillId="0" borderId="56" xfId="1" applyFont="1" applyBorder="1" applyAlignment="1">
      <alignment horizontal="center" vertical="center"/>
    </xf>
    <xf numFmtId="0" fontId="7" fillId="0" borderId="54" xfId="1" applyFont="1" applyBorder="1" applyAlignment="1">
      <alignment horizontal="center" vertical="center"/>
    </xf>
    <xf numFmtId="0" fontId="8" fillId="0" borderId="0" xfId="1" applyFont="1" applyAlignment="1">
      <alignment horizontal="center" vertical="center"/>
    </xf>
    <xf numFmtId="0" fontId="5" fillId="0" borderId="46" xfId="1" applyBorder="1" applyAlignment="1">
      <alignment horizontal="center"/>
    </xf>
    <xf numFmtId="0" fontId="7" fillId="0" borderId="28" xfId="1" applyFont="1" applyBorder="1" applyAlignment="1">
      <alignment horizontal="center" vertical="center"/>
    </xf>
    <xf numFmtId="0" fontId="7" fillId="0" borderId="18" xfId="1" applyFont="1" applyBorder="1" applyAlignment="1">
      <alignment horizontal="center" vertical="center"/>
    </xf>
    <xf numFmtId="0" fontId="7" fillId="0" borderId="53" xfId="1" applyFont="1" applyBorder="1" applyAlignment="1">
      <alignment horizontal="center" vertical="center"/>
    </xf>
    <xf numFmtId="0" fontId="7" fillId="0" borderId="45" xfId="1" applyFont="1" applyBorder="1" applyAlignment="1">
      <alignment horizontal="center" vertical="center"/>
    </xf>
    <xf numFmtId="0" fontId="7" fillId="0" borderId="57" xfId="1" applyFont="1" applyBorder="1" applyAlignment="1">
      <alignment horizontal="center" vertical="center"/>
    </xf>
    <xf numFmtId="0" fontId="7" fillId="0" borderId="58" xfId="1" applyFont="1" applyBorder="1" applyAlignment="1">
      <alignment horizontal="center" vertical="center"/>
    </xf>
    <xf numFmtId="0" fontId="7" fillId="0" borderId="42" xfId="1" applyFont="1" applyBorder="1" applyAlignment="1">
      <alignment horizontal="center" vertical="center"/>
    </xf>
    <xf numFmtId="0" fontId="7" fillId="0" borderId="59" xfId="1" applyFont="1" applyBorder="1" applyAlignment="1">
      <alignment horizontal="center" vertical="center"/>
    </xf>
    <xf numFmtId="0" fontId="7" fillId="0" borderId="41" xfId="1" applyFont="1" applyBorder="1" applyAlignment="1">
      <alignment horizontal="center" vertical="center"/>
    </xf>
    <xf numFmtId="0" fontId="7" fillId="0" borderId="6" xfId="1" applyFont="1" applyBorder="1" applyAlignment="1">
      <alignment horizontal="center"/>
    </xf>
    <xf numFmtId="0" fontId="7" fillId="0" borderId="30" xfId="1" applyFont="1" applyBorder="1" applyAlignment="1">
      <alignment horizontal="center" vertical="center"/>
    </xf>
    <xf numFmtId="0" fontId="5" fillId="3" borderId="27" xfId="1" applyFill="1" applyBorder="1" applyAlignment="1">
      <alignment horizontal="center"/>
    </xf>
    <xf numFmtId="0" fontId="7" fillId="0" borderId="34" xfId="1" applyFont="1" applyBorder="1" applyAlignment="1">
      <alignment horizontal="center"/>
    </xf>
    <xf numFmtId="0" fontId="7" fillId="0" borderId="33" xfId="1" applyFont="1" applyBorder="1" applyAlignment="1">
      <alignment horizontal="center"/>
    </xf>
    <xf numFmtId="0" fontId="10" fillId="0" borderId="41" xfId="1" applyFont="1" applyBorder="1" applyAlignment="1">
      <alignment horizontal="center" vertical="center"/>
    </xf>
    <xf numFmtId="0" fontId="10" fillId="0" borderId="42" xfId="1" applyFont="1" applyBorder="1" applyAlignment="1">
      <alignment horizontal="center" vertical="center"/>
    </xf>
    <xf numFmtId="0" fontId="10" fillId="0" borderId="59" xfId="1" applyFont="1" applyBorder="1" applyAlignment="1">
      <alignment horizontal="center" vertical="center"/>
    </xf>
    <xf numFmtId="0" fontId="10" fillId="0" borderId="45" xfId="1" applyFont="1" applyBorder="1" applyAlignment="1">
      <alignment horizontal="center" vertical="center"/>
    </xf>
    <xf numFmtId="0" fontId="10" fillId="0" borderId="0" xfId="1" applyFont="1" applyAlignment="1">
      <alignment horizontal="center" vertical="center"/>
    </xf>
    <xf numFmtId="0" fontId="10" fillId="0" borderId="44" xfId="1" applyFont="1" applyBorder="1" applyAlignment="1">
      <alignment horizontal="center" vertical="center"/>
    </xf>
    <xf numFmtId="0" fontId="10" fillId="0" borderId="70" xfId="1" applyFont="1" applyBorder="1" applyAlignment="1">
      <alignment horizontal="center" vertical="center"/>
    </xf>
    <xf numFmtId="0" fontId="10" fillId="0" borderId="39" xfId="1" applyFont="1" applyBorder="1" applyAlignment="1">
      <alignment horizontal="center" vertical="center"/>
    </xf>
    <xf numFmtId="0" fontId="10" fillId="0" borderId="69" xfId="1" applyFont="1" applyBorder="1" applyAlignment="1">
      <alignment horizontal="center" vertical="center"/>
    </xf>
    <xf numFmtId="0" fontId="10" fillId="0" borderId="58" xfId="1" applyFont="1" applyBorder="1" applyAlignment="1">
      <alignment horizontal="center" vertical="center"/>
    </xf>
    <xf numFmtId="0" fontId="10" fillId="0" borderId="43" xfId="1" applyFont="1" applyBorder="1" applyAlignment="1">
      <alignment horizontal="center" vertical="center"/>
    </xf>
    <xf numFmtId="0" fontId="10" fillId="0" borderId="68" xfId="1" applyFont="1" applyBorder="1" applyAlignment="1">
      <alignment horizontal="center" vertical="center"/>
    </xf>
    <xf numFmtId="0" fontId="7" fillId="0" borderId="27" xfId="1" applyFont="1" applyBorder="1" applyAlignment="1">
      <alignment horizontal="center" vertical="center"/>
    </xf>
    <xf numFmtId="0" fontId="5" fillId="0" borderId="60" xfId="1" applyBorder="1" applyAlignment="1">
      <alignment horizontal="center"/>
    </xf>
    <xf numFmtId="0" fontId="5" fillId="0" borderId="64" xfId="1" applyBorder="1" applyAlignment="1">
      <alignment horizontal="center" textRotation="90"/>
    </xf>
    <xf numFmtId="0" fontId="5" fillId="0" borderId="63" xfId="1" applyBorder="1" applyAlignment="1">
      <alignment horizontal="center" textRotation="90"/>
    </xf>
    <xf numFmtId="0" fontId="5" fillId="0" borderId="62" xfId="1" applyBorder="1" applyAlignment="1">
      <alignment horizontal="center" textRotation="90"/>
    </xf>
    <xf numFmtId="0" fontId="6" fillId="0" borderId="65" xfId="1" applyFont="1" applyBorder="1" applyAlignment="1">
      <alignment horizontal="center"/>
    </xf>
    <xf numFmtId="0" fontId="6" fillId="0" borderId="63" xfId="1" applyFont="1" applyBorder="1" applyAlignment="1">
      <alignment horizontal="center"/>
    </xf>
    <xf numFmtId="0" fontId="6" fillId="0" borderId="20" xfId="1" applyFont="1" applyBorder="1" applyAlignment="1">
      <alignment horizontal="center"/>
    </xf>
    <xf numFmtId="0" fontId="6" fillId="0" borderId="67" xfId="1" applyFont="1" applyBorder="1" applyAlignment="1">
      <alignment horizontal="center"/>
    </xf>
    <xf numFmtId="0" fontId="6" fillId="0" borderId="66" xfId="1" applyFont="1" applyBorder="1" applyAlignment="1">
      <alignment horizontal="center"/>
    </xf>
    <xf numFmtId="0" fontId="10" fillId="0" borderId="30" xfId="1" applyFont="1" applyBorder="1" applyAlignment="1">
      <alignment horizontal="center" vertical="center"/>
    </xf>
    <xf numFmtId="0" fontId="10" fillId="0" borderId="38" xfId="1" applyFont="1" applyBorder="1" applyAlignment="1">
      <alignment horizontal="center" vertical="center"/>
    </xf>
    <xf numFmtId="0" fontId="10" fillId="0" borderId="40" xfId="1" applyFont="1" applyBorder="1" applyAlignment="1">
      <alignment horizontal="center" vertical="center"/>
    </xf>
    <xf numFmtId="0" fontId="5" fillId="0" borderId="33" xfId="4" applyBorder="1" applyAlignment="1" applyProtection="1">
      <alignment horizontal="center"/>
      <protection locked="0"/>
    </xf>
    <xf numFmtId="0" fontId="5" fillId="0" borderId="34" xfId="4" applyBorder="1" applyAlignment="1" applyProtection="1">
      <alignment horizontal="center"/>
      <protection locked="0"/>
    </xf>
    <xf numFmtId="0" fontId="5" fillId="0" borderId="6" xfId="4" applyBorder="1" applyAlignment="1" applyProtection="1">
      <alignment horizontal="center"/>
      <protection locked="0"/>
    </xf>
    <xf numFmtId="0" fontId="5" fillId="0" borderId="7" xfId="4" applyBorder="1" applyAlignment="1" applyProtection="1">
      <alignment horizontal="center"/>
      <protection locked="0"/>
    </xf>
    <xf numFmtId="0" fontId="5" fillId="0" borderId="8" xfId="4" applyBorder="1" applyAlignment="1" applyProtection="1">
      <alignment horizontal="center"/>
      <protection locked="0"/>
    </xf>
    <xf numFmtId="0" fontId="5" fillId="0" borderId="9" xfId="4" applyBorder="1" applyAlignment="1" applyProtection="1">
      <alignment horizontal="center"/>
      <protection locked="0"/>
    </xf>
    <xf numFmtId="0" fontId="5" fillId="0" borderId="10" xfId="4" applyBorder="1" applyAlignment="1" applyProtection="1">
      <alignment horizontal="center"/>
      <protection locked="0"/>
    </xf>
    <xf numFmtId="0" fontId="5" fillId="0" borderId="11" xfId="4" applyBorder="1" applyAlignment="1" applyProtection="1">
      <alignment horizontal="center"/>
      <protection locked="0"/>
    </xf>
    <xf numFmtId="0" fontId="5" fillId="0" borderId="12" xfId="4" applyBorder="1" applyAlignment="1" applyProtection="1">
      <alignment horizontal="center"/>
      <protection locked="0"/>
    </xf>
    <xf numFmtId="0" fontId="5" fillId="0" borderId="8" xfId="2" applyBorder="1" applyAlignment="1">
      <alignment horizontal="left"/>
    </xf>
    <xf numFmtId="0" fontId="5" fillId="0" borderId="9" xfId="2" applyBorder="1" applyAlignment="1">
      <alignment horizontal="left"/>
    </xf>
    <xf numFmtId="0" fontId="5" fillId="0" borderId="11" xfId="2" applyBorder="1" applyAlignment="1">
      <alignment horizontal="left"/>
    </xf>
    <xf numFmtId="0" fontId="5" fillId="0" borderId="12" xfId="2" applyBorder="1" applyAlignment="1">
      <alignment horizontal="left"/>
    </xf>
    <xf numFmtId="0" fontId="5" fillId="0" borderId="5" xfId="3" applyBorder="1" applyAlignment="1">
      <alignment horizontal="left"/>
    </xf>
    <xf numFmtId="0" fontId="5" fillId="0" borderId="6" xfId="3" applyBorder="1" applyAlignment="1">
      <alignment horizontal="left"/>
    </xf>
    <xf numFmtId="0" fontId="5" fillId="0" borderId="5" xfId="2" applyBorder="1" applyAlignment="1">
      <alignment horizontal="left"/>
    </xf>
    <xf numFmtId="0" fontId="5" fillId="0" borderId="6" xfId="2" applyBorder="1" applyAlignment="1">
      <alignment horizontal="left"/>
    </xf>
    <xf numFmtId="0" fontId="5" fillId="0" borderId="72" xfId="7" applyBorder="1" applyAlignment="1" applyProtection="1">
      <alignment horizontal="center" vertical="center"/>
      <protection locked="0"/>
    </xf>
    <xf numFmtId="0" fontId="5" fillId="0" borderId="71" xfId="7" applyBorder="1" applyAlignment="1" applyProtection="1">
      <alignment horizontal="center" vertical="center"/>
      <protection locked="0"/>
    </xf>
    <xf numFmtId="0" fontId="5" fillId="0" borderId="91" xfId="7" quotePrefix="1" applyBorder="1" applyAlignment="1" applyProtection="1">
      <alignment horizontal="center" vertical="center"/>
      <protection locked="0"/>
    </xf>
    <xf numFmtId="0" fontId="5" fillId="0" borderId="90" xfId="7" quotePrefix="1" applyBorder="1" applyAlignment="1" applyProtection="1">
      <alignment horizontal="center" vertical="center"/>
      <protection locked="0"/>
    </xf>
    <xf numFmtId="0" fontId="5" fillId="0" borderId="88" xfId="7" quotePrefix="1" applyBorder="1" applyAlignment="1" applyProtection="1">
      <alignment horizontal="center" vertical="center"/>
      <protection locked="0"/>
    </xf>
    <xf numFmtId="0" fontId="5" fillId="0" borderId="87" xfId="7" quotePrefix="1" applyBorder="1" applyAlignment="1" applyProtection="1">
      <alignment horizontal="center" vertical="center"/>
      <protection locked="0"/>
    </xf>
    <xf numFmtId="0" fontId="5" fillId="0" borderId="85" xfId="7" applyBorder="1" applyAlignment="1" applyProtection="1">
      <alignment horizontal="center" vertical="center"/>
      <protection locked="0"/>
    </xf>
    <xf numFmtId="0" fontId="5" fillId="0" borderId="84" xfId="7" applyBorder="1" applyAlignment="1" applyProtection="1">
      <alignment horizontal="center" vertical="center"/>
      <protection locked="0"/>
    </xf>
    <xf numFmtId="0" fontId="5" fillId="4" borderId="85" xfId="7" applyFill="1" applyBorder="1" applyAlignment="1" applyProtection="1">
      <alignment horizontal="center" vertical="center"/>
      <protection locked="0"/>
    </xf>
    <xf numFmtId="0" fontId="5" fillId="4" borderId="84" xfId="7" applyFill="1" applyBorder="1" applyAlignment="1" applyProtection="1">
      <alignment horizontal="center" vertical="center"/>
      <protection locked="0"/>
    </xf>
    <xf numFmtId="0" fontId="5" fillId="0" borderId="88" xfId="7" applyBorder="1" applyAlignment="1" applyProtection="1">
      <alignment horizontal="center" vertical="center"/>
      <protection locked="0"/>
    </xf>
    <xf numFmtId="0" fontId="5" fillId="0" borderId="87" xfId="7" applyBorder="1" applyAlignment="1" applyProtection="1">
      <alignment horizontal="center" vertical="center"/>
      <protection locked="0"/>
    </xf>
    <xf numFmtId="0" fontId="5" fillId="0" borderId="81" xfId="7" applyBorder="1" applyAlignment="1" applyProtection="1">
      <alignment horizontal="center" vertical="center"/>
      <protection locked="0"/>
    </xf>
    <xf numFmtId="0" fontId="5" fillId="0" borderId="80" xfId="7" applyBorder="1" applyAlignment="1" applyProtection="1">
      <alignment horizontal="center" vertical="center"/>
      <protection locked="0"/>
    </xf>
    <xf numFmtId="0" fontId="5" fillId="0" borderId="79" xfId="7" applyBorder="1" applyAlignment="1" applyProtection="1">
      <alignment horizontal="center" vertical="center"/>
      <protection locked="0"/>
    </xf>
    <xf numFmtId="0" fontId="5" fillId="0" borderId="92" xfId="7" applyBorder="1" applyAlignment="1" applyProtection="1">
      <alignment horizontal="center" vertical="center"/>
      <protection locked="0"/>
    </xf>
    <xf numFmtId="0" fontId="5" fillId="0" borderId="91" xfId="7" applyBorder="1" applyAlignment="1" applyProtection="1">
      <alignment horizontal="center" vertical="center"/>
      <protection locked="0"/>
    </xf>
    <xf numFmtId="0" fontId="5" fillId="0" borderId="90" xfId="7" applyBorder="1" applyAlignment="1" applyProtection="1">
      <alignment horizontal="center" vertical="center"/>
      <protection locked="0"/>
    </xf>
    <xf numFmtId="0" fontId="5" fillId="0" borderId="78" xfId="7" applyBorder="1" applyAlignment="1" applyProtection="1">
      <alignment horizontal="center" vertical="center"/>
      <protection locked="0"/>
    </xf>
    <xf numFmtId="0" fontId="5" fillId="0" borderId="77" xfId="7" applyBorder="1" applyAlignment="1" applyProtection="1">
      <alignment horizontal="center" vertical="center"/>
      <protection locked="0"/>
    </xf>
    <xf numFmtId="0" fontId="5" fillId="0" borderId="76" xfId="7" applyBorder="1" applyAlignment="1" applyProtection="1">
      <alignment horizontal="center" vertical="center"/>
      <protection locked="0"/>
    </xf>
    <xf numFmtId="0" fontId="24" fillId="0" borderId="0" xfId="0" applyFont="1"/>
    <xf numFmtId="49" fontId="5" fillId="0" borderId="118" xfId="7" applyNumberFormat="1" applyBorder="1" applyAlignment="1" applyProtection="1">
      <alignment horizontal="center" vertical="center"/>
      <protection locked="0"/>
    </xf>
    <xf numFmtId="49" fontId="5" fillId="0" borderId="119" xfId="7" applyNumberFormat="1" applyBorder="1" applyAlignment="1" applyProtection="1">
      <alignment horizontal="center" vertical="center"/>
      <protection locked="0"/>
    </xf>
    <xf numFmtId="0" fontId="5" fillId="5" borderId="120" xfId="7" applyFill="1" applyBorder="1" applyAlignment="1" applyProtection="1">
      <alignment horizontal="center" vertical="center"/>
      <protection locked="0"/>
    </xf>
    <xf numFmtId="0" fontId="5" fillId="5" borderId="121" xfId="7" applyFill="1" applyBorder="1" applyAlignment="1" applyProtection="1">
      <alignment horizontal="center" vertical="center"/>
      <protection locked="0"/>
    </xf>
    <xf numFmtId="0" fontId="5" fillId="5" borderId="122" xfId="7" applyFill="1" applyBorder="1" applyAlignment="1" applyProtection="1">
      <alignment horizontal="center" vertical="center"/>
      <protection locked="0"/>
    </xf>
    <xf numFmtId="0" fontId="5" fillId="5" borderId="123" xfId="7" applyFill="1" applyBorder="1" applyAlignment="1" applyProtection="1">
      <alignment horizontal="center" vertical="center"/>
      <protection locked="0"/>
    </xf>
    <xf numFmtId="0" fontId="5" fillId="5" borderId="124" xfId="7" applyFill="1" applyBorder="1" applyAlignment="1" applyProtection="1">
      <alignment horizontal="center" vertical="center"/>
      <protection locked="0"/>
    </xf>
    <xf numFmtId="0" fontId="5" fillId="5" borderId="125" xfId="7" applyFill="1" applyBorder="1" applyAlignment="1" applyProtection="1">
      <alignment horizontal="center" vertical="center"/>
      <protection locked="0"/>
    </xf>
    <xf numFmtId="49" fontId="5" fillId="0" borderId="126" xfId="7" applyNumberFormat="1" applyBorder="1" applyAlignment="1" applyProtection="1">
      <alignment horizontal="center" vertical="center" wrapText="1"/>
      <protection locked="0"/>
    </xf>
    <xf numFmtId="0" fontId="20" fillId="6" borderId="127" xfId="0" applyFont="1" applyFill="1" applyBorder="1" applyAlignment="1" applyProtection="1">
      <alignment horizontal="center" vertical="center"/>
      <protection locked="0"/>
    </xf>
    <xf numFmtId="0" fontId="20" fillId="6" borderId="128" xfId="0" applyFont="1" applyFill="1" applyBorder="1" applyAlignment="1" applyProtection="1">
      <alignment horizontal="center" vertical="center"/>
      <protection locked="0"/>
    </xf>
    <xf numFmtId="0" fontId="20" fillId="6" borderId="129" xfId="0" applyFont="1" applyFill="1" applyBorder="1" applyAlignment="1" applyProtection="1">
      <alignment horizontal="center" vertical="center"/>
      <protection locked="0"/>
    </xf>
    <xf numFmtId="49" fontId="5" fillId="0" borderId="94" xfId="7" applyNumberFormat="1" applyBorder="1" applyAlignment="1" applyProtection="1">
      <alignment horizontal="center" vertical="center" wrapText="1"/>
      <protection locked="0"/>
    </xf>
    <xf numFmtId="49" fontId="5" fillId="0" borderId="117" xfId="7" applyNumberFormat="1" applyBorder="1" applyAlignment="1" applyProtection="1">
      <alignment horizontal="center" vertical="center" wrapText="1"/>
      <protection locked="0"/>
    </xf>
    <xf numFmtId="0" fontId="5" fillId="5" borderId="130" xfId="7" applyFill="1" applyBorder="1" applyAlignment="1" applyProtection="1">
      <alignment horizontal="center" vertical="center"/>
      <protection locked="0"/>
    </xf>
    <xf numFmtId="0" fontId="5" fillId="5" borderId="131" xfId="7" applyFill="1" applyBorder="1" applyAlignment="1" applyProtection="1">
      <alignment horizontal="center" vertical="center"/>
      <protection locked="0"/>
    </xf>
    <xf numFmtId="0" fontId="5" fillId="5" borderId="132" xfId="7" applyFill="1" applyBorder="1" applyAlignment="1" applyProtection="1">
      <alignment horizontal="center" vertical="center"/>
      <protection locked="0"/>
    </xf>
    <xf numFmtId="0" fontId="0" fillId="0" borderId="133" xfId="0" applyBorder="1"/>
    <xf numFmtId="0" fontId="0" fillId="0" borderId="126" xfId="0" applyBorder="1"/>
    <xf numFmtId="49" fontId="5" fillId="5" borderId="134" xfId="7" applyNumberFormat="1" applyFill="1" applyBorder="1" applyAlignment="1" applyProtection="1">
      <alignment horizontal="center" vertical="center"/>
      <protection locked="0"/>
    </xf>
    <xf numFmtId="49" fontId="5" fillId="5" borderId="135" xfId="7" applyNumberFormat="1" applyFill="1" applyBorder="1" applyAlignment="1" applyProtection="1">
      <alignment horizontal="center" vertical="center"/>
      <protection locked="0"/>
    </xf>
    <xf numFmtId="49" fontId="5" fillId="5" borderId="136" xfId="7" applyNumberFormat="1" applyFill="1" applyBorder="1" applyAlignment="1" applyProtection="1">
      <alignment horizontal="center" vertical="center"/>
      <protection locked="0"/>
    </xf>
    <xf numFmtId="0" fontId="0" fillId="0" borderId="123" xfId="0" applyBorder="1"/>
    <xf numFmtId="0" fontId="0" fillId="6" borderId="0" xfId="0" applyFill="1"/>
  </cellXfs>
  <cellStyles count="11">
    <cellStyle name="Normal" xfId="0" builtinId="0"/>
    <cellStyle name="Normal 2" xfId="1" xr:uid="{1A23A9F2-0576-4015-A0C3-4B7E3682C486}"/>
    <cellStyle name="Normal 2 3" xfId="10" xr:uid="{A9BE6E50-B653-4F1E-A11C-7AFA95DF0F24}"/>
    <cellStyle name="Normal_Book2" xfId="2" xr:uid="{641251F0-1ABE-42E9-A9DE-9ECF844A25B8}"/>
    <cellStyle name="Normal_Cause &amp; Effect Matrix SigmaXL 3 2" xfId="4" xr:uid="{CA3D65C8-C562-4D4E-A601-AEBD70F62B56}"/>
    <cellStyle name="Normal_DOE Test 2" xfId="8" xr:uid="{F8C6C783-59CB-4615-8FA4-7AB264DA88DD}"/>
    <cellStyle name="Normal_GAUGESTUDYSTR-new format" xfId="6" xr:uid="{8015581A-995F-493C-9B88-17542738ECE9}"/>
    <cellStyle name="Normal_NewSigmaXL 2" xfId="5" xr:uid="{898AA12D-BF5F-43BF-B0A0-A3D23A493C77}"/>
    <cellStyle name="Normal_Process Capability - Continuous 2" xfId="9" xr:uid="{D44F94CF-2F56-45D2-BDA4-0B0A75B9BA46}"/>
    <cellStyle name="Normal_SigmaXL" xfId="3" xr:uid="{3DB8BF89-6E93-4654-9174-F546EEECDACA}"/>
    <cellStyle name="Normal_Two-Factor" xfId="7" xr:uid="{CD6CC0B4-A16B-4A98-8392-2EC386D04115}"/>
  </cellStyles>
  <dxfs count="1">
    <dxf>
      <font>
        <color theme="0"/>
      </font>
      <fill>
        <patternFill patternType="solid">
          <bgColor theme="0"/>
        </patternFill>
      </fill>
      <border>
        <left/>
        <right/>
        <top/>
        <bottom/>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8.xml"/><Relationship Id="rId21" Type="http://schemas.openxmlformats.org/officeDocument/2006/relationships/worksheet" Target="worksheets/sheet21.xml"/><Relationship Id="rId34" Type="http://schemas.openxmlformats.org/officeDocument/2006/relationships/externalLink" Target="externalLinks/externalLink3.xml"/><Relationship Id="rId42"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1.xml"/><Relationship Id="rId37" Type="http://schemas.openxmlformats.org/officeDocument/2006/relationships/externalLink" Target="externalLinks/externalLink6.xml"/><Relationship Id="rId40" Type="http://schemas.openxmlformats.org/officeDocument/2006/relationships/externalLink" Target="externalLinks/externalLink9.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4.xml"/><Relationship Id="rId43"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2.xml"/><Relationship Id="rId38" Type="http://schemas.openxmlformats.org/officeDocument/2006/relationships/externalLink" Target="externalLinks/externalLink7.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26.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28.xml"/></Relationships>
</file>

<file path=xl/charts/_rels/chart18.xml.rels><?xml version="1.0" encoding="UTF-8" standalone="yes"?>
<Relationships xmlns="http://schemas.openxmlformats.org/package/2006/relationships"><Relationship Id="rId1" Type="http://schemas.openxmlformats.org/officeDocument/2006/relationships/chartUserShapes" Target="../drawings/drawing29.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Arial"/>
                <a:ea typeface="Arial"/>
                <a:cs typeface="Arial"/>
              </a:defRPr>
            </a:pPr>
            <a:r>
              <a:rPr lang="en-US" sz="1400" b="1"/>
              <a:t>Pareto of Deltas for Means</a:t>
            </a:r>
          </a:p>
        </c:rich>
      </c:tx>
      <c:layout>
        <c:manualLayout>
          <c:xMode val="edge"/>
          <c:yMode val="edge"/>
          <c:x val="0.354982814648169"/>
          <c:y val="6.0839074803149616E-2"/>
        </c:manualLayout>
      </c:layout>
      <c:overlay val="0"/>
      <c:spPr>
        <a:noFill/>
        <a:ln w="25400">
          <a:noFill/>
        </a:ln>
      </c:spPr>
    </c:title>
    <c:autoTitleDeleted val="0"/>
    <c:plotArea>
      <c:layout>
        <c:manualLayout>
          <c:layoutTarget val="inner"/>
          <c:xMode val="edge"/>
          <c:yMode val="edge"/>
          <c:x val="0.11629217102720875"/>
          <c:y val="0.18512363548879904"/>
          <c:w val="0.85170424022286795"/>
          <c:h val="0.62711968207044899"/>
        </c:manualLayout>
      </c:layout>
      <c:barChart>
        <c:barDir val="col"/>
        <c:grouping val="clustered"/>
        <c:varyColors val="0"/>
        <c:ser>
          <c:idx val="1"/>
          <c:order val="0"/>
          <c:spPr>
            <a:solidFill>
              <a:srgbClr val="993366"/>
            </a:solidFill>
            <a:ln w="12700">
              <a:solidFill>
                <a:srgbClr val="000000"/>
              </a:solidFill>
              <a:prstDash val="solid"/>
            </a:ln>
          </c:spPr>
          <c:invertIfNegative val="0"/>
          <c:cat>
            <c:strRef>
              <c:f>'Taguchi L8 Four-Factor'!$D$206:$G$206</c:f>
              <c:strCache>
                <c:ptCount val="4"/>
                <c:pt idx="0">
                  <c:v>Hook</c:v>
                </c:pt>
                <c:pt idx="1">
                  <c:v>Start Angle</c:v>
                </c:pt>
                <c:pt idx="2">
                  <c:v>Arm Length</c:v>
                </c:pt>
                <c:pt idx="3">
                  <c:v>Stop Angle</c:v>
                </c:pt>
              </c:strCache>
            </c:strRef>
          </c:cat>
          <c:val>
            <c:numRef>
              <c:f>'Taguchi L8 Four-Factor'!$D$207:$G$207</c:f>
              <c:numCache>
                <c:formatCode>General</c:formatCode>
                <c:ptCount val="4"/>
                <c:pt idx="0">
                  <c:v>84.399999999999977</c:v>
                </c:pt>
                <c:pt idx="1">
                  <c:v>53.199999999999996</c:v>
                </c:pt>
                <c:pt idx="2">
                  <c:v>20.383333333333326</c:v>
                </c:pt>
                <c:pt idx="3">
                  <c:v>10.449999999999989</c:v>
                </c:pt>
              </c:numCache>
            </c:numRef>
          </c:val>
          <c:extLst>
            <c:ext xmlns:c16="http://schemas.microsoft.com/office/drawing/2014/chart" uri="{C3380CC4-5D6E-409C-BE32-E72D297353CC}">
              <c16:uniqueId val="{00000000-B884-41F0-9419-BEC035A7AD65}"/>
            </c:ext>
          </c:extLst>
        </c:ser>
        <c:dLbls>
          <c:showLegendKey val="0"/>
          <c:showVal val="0"/>
          <c:showCatName val="0"/>
          <c:showSerName val="0"/>
          <c:showPercent val="0"/>
          <c:showBubbleSize val="0"/>
        </c:dLbls>
        <c:gapWidth val="150"/>
        <c:axId val="779487680"/>
        <c:axId val="779488072"/>
      </c:barChart>
      <c:lineChart>
        <c:grouping val="standard"/>
        <c:varyColors val="0"/>
        <c:ser>
          <c:idx val="0"/>
          <c:order val="1"/>
          <c:spPr>
            <a:ln w="12700">
              <a:solidFill>
                <a:srgbClr val="000080"/>
              </a:solidFill>
              <a:prstDash val="solid"/>
            </a:ln>
          </c:spPr>
          <c:marker>
            <c:symbol val="none"/>
          </c:marker>
          <c:val>
            <c:numRef>
              <c:f>'Taguchi L8 Four-Factor'!$AS$201:$AU$201</c:f>
              <c:numCache>
                <c:formatCode>General</c:formatCode>
                <c:ptCount val="3"/>
                <c:pt idx="2">
                  <c:v>0</c:v>
                </c:pt>
              </c:numCache>
            </c:numRef>
          </c:val>
          <c:smooth val="0"/>
          <c:extLst>
            <c:ext xmlns:c16="http://schemas.microsoft.com/office/drawing/2014/chart" uri="{C3380CC4-5D6E-409C-BE32-E72D297353CC}">
              <c16:uniqueId val="{00000001-B884-41F0-9419-BEC035A7AD65}"/>
            </c:ext>
          </c:extLst>
        </c:ser>
        <c:dLbls>
          <c:showLegendKey val="0"/>
          <c:showVal val="0"/>
          <c:showCatName val="0"/>
          <c:showSerName val="0"/>
          <c:showPercent val="0"/>
          <c:showBubbleSize val="0"/>
        </c:dLbls>
        <c:marker val="1"/>
        <c:smooth val="0"/>
        <c:axId val="779488464"/>
        <c:axId val="779488856"/>
      </c:lineChart>
      <c:catAx>
        <c:axId val="779487680"/>
        <c:scaling>
          <c:orientation val="minMax"/>
        </c:scaling>
        <c:delete val="0"/>
        <c:axPos val="b"/>
        <c:numFmt formatCode="General" sourceLinked="0"/>
        <c:majorTickMark val="cross"/>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en-US"/>
          </a:p>
        </c:txPr>
        <c:crossAx val="779488072"/>
        <c:crosses val="autoZero"/>
        <c:auto val="0"/>
        <c:lblAlgn val="ctr"/>
        <c:lblOffset val="100"/>
        <c:tickLblSkip val="1"/>
        <c:tickMarkSkip val="1"/>
        <c:noMultiLvlLbl val="1"/>
      </c:catAx>
      <c:valAx>
        <c:axId val="779488072"/>
        <c:scaling>
          <c:orientation val="minMax"/>
        </c:scaling>
        <c:delete val="0"/>
        <c:axPos val="l"/>
        <c:title>
          <c:tx>
            <c:rich>
              <a:bodyPr/>
              <a:lstStyle/>
              <a:p>
                <a:pPr>
                  <a:defRPr sz="1000" b="1" i="0" u="none" strike="noStrike" baseline="0">
                    <a:solidFill>
                      <a:srgbClr val="000000"/>
                    </a:solidFill>
                    <a:latin typeface="Arial"/>
                    <a:ea typeface="Arial"/>
                    <a:cs typeface="Arial"/>
                  </a:defRPr>
                </a:pPr>
                <a:r>
                  <a:rPr lang="en-US" b="1"/>
                  <a:t>Delta</a:t>
                </a:r>
              </a:p>
            </c:rich>
          </c:tx>
          <c:layout>
            <c:manualLayout>
              <c:xMode val="edge"/>
              <c:yMode val="edge"/>
              <c:x val="1.1787819253438114E-2"/>
              <c:y val="0.43037865301109385"/>
            </c:manualLayout>
          </c:layout>
          <c:overlay val="0"/>
          <c:spPr>
            <a:noFill/>
            <a:ln w="25400">
              <a:noFill/>
            </a:ln>
          </c:spPr>
        </c:title>
        <c:numFmt formatCode="General" sourceLinked="1"/>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779487680"/>
        <c:crosses val="autoZero"/>
        <c:crossBetween val="between"/>
      </c:valAx>
      <c:catAx>
        <c:axId val="779488464"/>
        <c:scaling>
          <c:orientation val="minMax"/>
        </c:scaling>
        <c:delete val="1"/>
        <c:axPos val="b"/>
        <c:majorTickMark val="out"/>
        <c:minorTickMark val="none"/>
        <c:tickLblPos val="nextTo"/>
        <c:crossAx val="779488856"/>
        <c:crosses val="autoZero"/>
        <c:auto val="0"/>
        <c:lblAlgn val="ctr"/>
        <c:lblOffset val="100"/>
        <c:noMultiLvlLbl val="1"/>
      </c:catAx>
      <c:valAx>
        <c:axId val="779488856"/>
        <c:scaling>
          <c:orientation val="minMax"/>
        </c:scaling>
        <c:delete val="1"/>
        <c:axPos val="l"/>
        <c:numFmt formatCode="General" sourceLinked="1"/>
        <c:majorTickMark val="out"/>
        <c:minorTickMark val="none"/>
        <c:tickLblPos val="nextTo"/>
        <c:crossAx val="779488464"/>
        <c:crosses val="autoZero"/>
        <c:crossBetween val="between"/>
      </c:valAx>
      <c:spPr>
        <a:solidFill>
          <a:srgbClr val="C0C0C0"/>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0.75" l="0.7" r="0.7" t="0.75" header="0.3" footer="0.3"/>
    <c:pageSetup orientation="portrait" horizontalDpi="-4"/>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Arial"/>
                <a:ea typeface="Arial"/>
                <a:cs typeface="Arial"/>
              </a:defRPr>
            </a:pPr>
            <a:r>
              <a:rPr lang="en-US" sz="1400" b="1"/>
              <a:t>Pareto of ANOVA SS % Contribution for Means</a:t>
            </a:r>
          </a:p>
        </c:rich>
      </c:tx>
      <c:layout>
        <c:manualLayout>
          <c:xMode val="edge"/>
          <c:yMode val="edge"/>
          <c:x val="0.28331515201224849"/>
          <c:y val="4.4232556867891515E-2"/>
        </c:manualLayout>
      </c:layout>
      <c:overlay val="0"/>
      <c:spPr>
        <a:noFill/>
        <a:ln w="25400">
          <a:noFill/>
        </a:ln>
      </c:spPr>
    </c:title>
    <c:autoTitleDeleted val="0"/>
    <c:plotArea>
      <c:layout>
        <c:manualLayout>
          <c:layoutTarget val="inner"/>
          <c:xMode val="edge"/>
          <c:yMode val="edge"/>
          <c:x val="0.12224462820962387"/>
          <c:y val="0.15030053345658362"/>
          <c:w val="0.85170424022286795"/>
          <c:h val="0.62711968207044899"/>
        </c:manualLayout>
      </c:layout>
      <c:barChart>
        <c:barDir val="col"/>
        <c:grouping val="clustered"/>
        <c:varyColors val="0"/>
        <c:ser>
          <c:idx val="1"/>
          <c:order val="0"/>
          <c:spPr>
            <a:solidFill>
              <a:srgbClr val="993366"/>
            </a:solidFill>
            <a:ln w="12700">
              <a:solidFill>
                <a:srgbClr val="000000"/>
              </a:solidFill>
              <a:prstDash val="solid"/>
            </a:ln>
          </c:spPr>
          <c:invertIfNegative val="0"/>
          <c:cat>
            <c:strRef>
              <c:f>'Taguchi L8 Four-Factor'!$D$229:$J$229</c:f>
              <c:strCache>
                <c:ptCount val="7"/>
                <c:pt idx="0">
                  <c:v>Hook</c:v>
                </c:pt>
                <c:pt idx="1">
                  <c:v>Start Angle</c:v>
                </c:pt>
                <c:pt idx="2">
                  <c:v>Arm Length*
Stop Angle</c:v>
                </c:pt>
                <c:pt idx="3">
                  <c:v>Arm Length</c:v>
                </c:pt>
                <c:pt idx="4">
                  <c:v>Start Angle*
Stop Angle</c:v>
                </c:pt>
                <c:pt idx="5">
                  <c:v>Hook*
Stop Angle</c:v>
                </c:pt>
                <c:pt idx="6">
                  <c:v>Stop Angle</c:v>
                </c:pt>
              </c:strCache>
            </c:strRef>
          </c:cat>
          <c:val>
            <c:numRef>
              <c:f>'Taguchi L8 Four-Factor'!$D$230:$J$230</c:f>
              <c:numCache>
                <c:formatCode>General</c:formatCode>
                <c:ptCount val="7"/>
                <c:pt idx="0">
                  <c:v>59.594480183027144</c:v>
                </c:pt>
                <c:pt idx="1">
                  <c:v>23.677966801230159</c:v>
                </c:pt>
                <c:pt idx="2">
                  <c:v>6.6059271884784723</c:v>
                </c:pt>
                <c:pt idx="3">
                  <c:v>3.4759342754636089</c:v>
                </c:pt>
                <c:pt idx="4">
                  <c:v>3.2522815183995815</c:v>
                </c:pt>
                <c:pt idx="5">
                  <c:v>2.4798150133280692</c:v>
                </c:pt>
                <c:pt idx="6">
                  <c:v>0.91359502007296967</c:v>
                </c:pt>
              </c:numCache>
            </c:numRef>
          </c:val>
          <c:extLst>
            <c:ext xmlns:c16="http://schemas.microsoft.com/office/drawing/2014/chart" uri="{C3380CC4-5D6E-409C-BE32-E72D297353CC}">
              <c16:uniqueId val="{00000000-C536-40A2-8F01-C4CA0B3F4E2C}"/>
            </c:ext>
          </c:extLst>
        </c:ser>
        <c:dLbls>
          <c:showLegendKey val="0"/>
          <c:showVal val="0"/>
          <c:showCatName val="0"/>
          <c:showSerName val="0"/>
          <c:showPercent val="0"/>
          <c:showBubbleSize val="0"/>
        </c:dLbls>
        <c:gapWidth val="150"/>
        <c:axId val="781896376"/>
        <c:axId val="781896768"/>
      </c:barChart>
      <c:lineChart>
        <c:grouping val="standard"/>
        <c:varyColors val="0"/>
        <c:ser>
          <c:idx val="0"/>
          <c:order val="1"/>
          <c:spPr>
            <a:ln w="12700">
              <a:solidFill>
                <a:srgbClr val="000080"/>
              </a:solidFill>
              <a:prstDash val="solid"/>
            </a:ln>
          </c:spPr>
          <c:marker>
            <c:symbol val="none"/>
          </c:marker>
          <c:val>
            <c:numRef>
              <c:f>'Taguchi L8 Four-Factor'!$AS$201:$AU$201</c:f>
              <c:numCache>
                <c:formatCode>General</c:formatCode>
                <c:ptCount val="3"/>
                <c:pt idx="2">
                  <c:v>0</c:v>
                </c:pt>
              </c:numCache>
            </c:numRef>
          </c:val>
          <c:smooth val="0"/>
          <c:extLst>
            <c:ext xmlns:c16="http://schemas.microsoft.com/office/drawing/2014/chart" uri="{C3380CC4-5D6E-409C-BE32-E72D297353CC}">
              <c16:uniqueId val="{00000001-C536-40A2-8F01-C4CA0B3F4E2C}"/>
            </c:ext>
          </c:extLst>
        </c:ser>
        <c:dLbls>
          <c:showLegendKey val="0"/>
          <c:showVal val="0"/>
          <c:showCatName val="0"/>
          <c:showSerName val="0"/>
          <c:showPercent val="0"/>
          <c:showBubbleSize val="0"/>
        </c:dLbls>
        <c:marker val="1"/>
        <c:smooth val="0"/>
        <c:axId val="781897160"/>
        <c:axId val="781897552"/>
      </c:lineChart>
      <c:catAx>
        <c:axId val="781896376"/>
        <c:scaling>
          <c:orientation val="minMax"/>
        </c:scaling>
        <c:delete val="0"/>
        <c:axPos val="b"/>
        <c:numFmt formatCode="General" sourceLinked="0"/>
        <c:majorTickMark val="cross"/>
        <c:minorTickMark val="none"/>
        <c:tickLblPos val="nextTo"/>
        <c:spPr>
          <a:ln w="3175">
            <a:solidFill>
              <a:srgbClr val="000000"/>
            </a:solidFill>
            <a:prstDash val="solid"/>
          </a:ln>
        </c:spPr>
        <c:txPr>
          <a:bodyPr rot="-5400000" vert="horz" anchor="t" anchorCtr="0"/>
          <a:lstStyle/>
          <a:p>
            <a:pPr>
              <a:defRPr sz="1000" b="0" i="0" u="none" strike="noStrike" baseline="0">
                <a:solidFill>
                  <a:srgbClr val="000000"/>
                </a:solidFill>
                <a:latin typeface="Arial"/>
                <a:ea typeface="Arial"/>
                <a:cs typeface="Arial"/>
              </a:defRPr>
            </a:pPr>
            <a:endParaRPr lang="en-US"/>
          </a:p>
        </c:txPr>
        <c:crossAx val="781896768"/>
        <c:crosses val="autoZero"/>
        <c:auto val="0"/>
        <c:lblAlgn val="ctr"/>
        <c:lblOffset val="100"/>
        <c:tickLblSkip val="1"/>
        <c:tickMarkSkip val="1"/>
        <c:noMultiLvlLbl val="1"/>
      </c:catAx>
      <c:valAx>
        <c:axId val="781896768"/>
        <c:scaling>
          <c:orientation val="minMax"/>
          <c:max val="100"/>
          <c:min val="0"/>
        </c:scaling>
        <c:delete val="0"/>
        <c:axPos val="l"/>
        <c:title>
          <c:tx>
            <c:rich>
              <a:bodyPr/>
              <a:lstStyle/>
              <a:p>
                <a:pPr>
                  <a:defRPr sz="1000" b="1" i="0" u="none" strike="noStrike" baseline="0">
                    <a:solidFill>
                      <a:srgbClr val="000000"/>
                    </a:solidFill>
                    <a:latin typeface="Arial"/>
                    <a:ea typeface="Arial"/>
                    <a:cs typeface="Arial"/>
                  </a:defRPr>
                </a:pPr>
                <a:r>
                  <a:rPr lang="en-US" b="1"/>
                  <a:t>% Contribution</a:t>
                </a:r>
              </a:p>
            </c:rich>
          </c:tx>
          <c:layout>
            <c:manualLayout>
              <c:xMode val="edge"/>
              <c:yMode val="edge"/>
              <c:x val="1.1787819253438114E-2"/>
              <c:y val="0.36796530868424054"/>
            </c:manualLayout>
          </c:layout>
          <c:overlay val="0"/>
          <c:spPr>
            <a:noFill/>
            <a:ln w="25400">
              <a:noFill/>
            </a:ln>
          </c:spPr>
        </c:title>
        <c:numFmt formatCode="General" sourceLinked="1"/>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781896376"/>
        <c:crosses val="autoZero"/>
        <c:crossBetween val="between"/>
      </c:valAx>
      <c:catAx>
        <c:axId val="781897160"/>
        <c:scaling>
          <c:orientation val="minMax"/>
        </c:scaling>
        <c:delete val="1"/>
        <c:axPos val="b"/>
        <c:majorTickMark val="out"/>
        <c:minorTickMark val="none"/>
        <c:tickLblPos val="nextTo"/>
        <c:crossAx val="781897552"/>
        <c:crosses val="autoZero"/>
        <c:auto val="0"/>
        <c:lblAlgn val="ctr"/>
        <c:lblOffset val="100"/>
        <c:noMultiLvlLbl val="1"/>
      </c:catAx>
      <c:valAx>
        <c:axId val="781897552"/>
        <c:scaling>
          <c:orientation val="minMax"/>
        </c:scaling>
        <c:delete val="1"/>
        <c:axPos val="l"/>
        <c:numFmt formatCode="General" sourceLinked="1"/>
        <c:majorTickMark val="out"/>
        <c:minorTickMark val="none"/>
        <c:tickLblPos val="nextTo"/>
        <c:crossAx val="781897160"/>
        <c:crosses val="autoZero"/>
        <c:crossBetween val="between"/>
      </c:valAx>
      <c:spPr>
        <a:solidFill>
          <a:srgbClr val="C0C0C0"/>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0.75" l="0.7" r="0.7" t="0.75" header="0.3" footer="0.3"/>
    <c:pageSetup orientation="portrait" horizontalDpi="-4"/>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'Taguchi L8 Four-Factor'!$E$276</c:f>
          <c:strCache>
            <c:ptCount val="1"/>
            <c:pt idx="0">
              <c:v>Pareto of ANOVA SS % Contribution for StDevs</c:v>
            </c:pt>
          </c:strCache>
        </c:strRef>
      </c:tx>
      <c:layout>
        <c:manualLayout>
          <c:xMode val="edge"/>
          <c:yMode val="edge"/>
          <c:x val="0.24040831133348603"/>
          <c:y val="4.0921528304672182E-2"/>
        </c:manualLayout>
      </c:layout>
      <c:overlay val="0"/>
      <c:spPr>
        <a:noFill/>
        <a:ln w="25400">
          <a:noFill/>
        </a:ln>
      </c:spPr>
      <c:txPr>
        <a:bodyPr/>
        <a:lstStyle/>
        <a:p>
          <a:pPr>
            <a:defRPr sz="1400" b="1" i="0" u="none" strike="noStrike" baseline="0">
              <a:solidFill>
                <a:srgbClr val="000000"/>
              </a:solidFill>
              <a:latin typeface="Arial"/>
              <a:ea typeface="Arial"/>
              <a:cs typeface="Arial"/>
            </a:defRPr>
          </a:pPr>
          <a:endParaRPr lang="en-US"/>
        </a:p>
      </c:txPr>
    </c:title>
    <c:autoTitleDeleted val="0"/>
    <c:plotArea>
      <c:layout>
        <c:manualLayout>
          <c:layoutTarget val="inner"/>
          <c:xMode val="edge"/>
          <c:yMode val="edge"/>
          <c:x val="0.11828450897739164"/>
          <c:y val="0.15370979657481212"/>
          <c:w val="0.85170424022286795"/>
          <c:h val="0.62711968207044899"/>
        </c:manualLayout>
      </c:layout>
      <c:barChart>
        <c:barDir val="col"/>
        <c:grouping val="clustered"/>
        <c:varyColors val="0"/>
        <c:ser>
          <c:idx val="1"/>
          <c:order val="0"/>
          <c:spPr>
            <a:solidFill>
              <a:srgbClr val="993366"/>
            </a:solidFill>
            <a:ln w="12700">
              <a:solidFill>
                <a:srgbClr val="000000"/>
              </a:solidFill>
              <a:prstDash val="solid"/>
            </a:ln>
          </c:spPr>
          <c:invertIfNegative val="0"/>
          <c:cat>
            <c:strRef>
              <c:f>'Taguchi L8 Four-Factor'!$AK$229:$AQ$229</c:f>
              <c:strCache>
                <c:ptCount val="7"/>
                <c:pt idx="0">
                  <c:v>Arm Length</c:v>
                </c:pt>
                <c:pt idx="1">
                  <c:v>Hook</c:v>
                </c:pt>
                <c:pt idx="2">
                  <c:v>Stop Angle</c:v>
                </c:pt>
                <c:pt idx="3">
                  <c:v>Start Angle</c:v>
                </c:pt>
                <c:pt idx="4">
                  <c:v>Arm Length*
Stop Angle</c:v>
                </c:pt>
                <c:pt idx="5">
                  <c:v>Hook*
Stop Angle</c:v>
                </c:pt>
                <c:pt idx="6">
                  <c:v>Start Angle*
Stop Angle</c:v>
                </c:pt>
              </c:strCache>
            </c:strRef>
          </c:cat>
          <c:val>
            <c:numRef>
              <c:f>'Taguchi L8 Four-Factor'!$AK$230:$AQ$230</c:f>
              <c:numCache>
                <c:formatCode>General</c:formatCode>
                <c:ptCount val="7"/>
                <c:pt idx="0">
                  <c:v>39.624826797288044</c:v>
                </c:pt>
                <c:pt idx="1">
                  <c:v>30.417367911268624</c:v>
                </c:pt>
                <c:pt idx="2">
                  <c:v>10.980421632712163</c:v>
                </c:pt>
                <c:pt idx="3">
                  <c:v>6.5522464560234406</c:v>
                </c:pt>
                <c:pt idx="4">
                  <c:v>6.2228618619060549</c:v>
                </c:pt>
                <c:pt idx="5">
                  <c:v>5.8966246905377329</c:v>
                </c:pt>
                <c:pt idx="6">
                  <c:v>0.30565065026394045</c:v>
                </c:pt>
              </c:numCache>
            </c:numRef>
          </c:val>
          <c:extLst>
            <c:ext xmlns:c16="http://schemas.microsoft.com/office/drawing/2014/chart" uri="{C3380CC4-5D6E-409C-BE32-E72D297353CC}">
              <c16:uniqueId val="{00000000-FF3D-4F53-B9B9-FC362775C33B}"/>
            </c:ext>
          </c:extLst>
        </c:ser>
        <c:dLbls>
          <c:showLegendKey val="0"/>
          <c:showVal val="0"/>
          <c:showCatName val="0"/>
          <c:showSerName val="0"/>
          <c:showPercent val="0"/>
          <c:showBubbleSize val="0"/>
        </c:dLbls>
        <c:gapWidth val="150"/>
        <c:axId val="781896376"/>
        <c:axId val="781896768"/>
      </c:barChart>
      <c:lineChart>
        <c:grouping val="standard"/>
        <c:varyColors val="0"/>
        <c:ser>
          <c:idx val="0"/>
          <c:order val="1"/>
          <c:spPr>
            <a:ln w="12700">
              <a:solidFill>
                <a:srgbClr val="000080"/>
              </a:solidFill>
              <a:prstDash val="solid"/>
            </a:ln>
          </c:spPr>
          <c:marker>
            <c:symbol val="none"/>
          </c:marker>
          <c:val>
            <c:numRef>
              <c:f>'Taguchi L8 Four-Factor'!$AS$201:$AU$201</c:f>
              <c:numCache>
                <c:formatCode>General</c:formatCode>
                <c:ptCount val="3"/>
                <c:pt idx="2">
                  <c:v>0</c:v>
                </c:pt>
              </c:numCache>
            </c:numRef>
          </c:val>
          <c:smooth val="0"/>
          <c:extLst>
            <c:ext xmlns:c16="http://schemas.microsoft.com/office/drawing/2014/chart" uri="{C3380CC4-5D6E-409C-BE32-E72D297353CC}">
              <c16:uniqueId val="{00000001-FF3D-4F53-B9B9-FC362775C33B}"/>
            </c:ext>
          </c:extLst>
        </c:ser>
        <c:dLbls>
          <c:showLegendKey val="0"/>
          <c:showVal val="0"/>
          <c:showCatName val="0"/>
          <c:showSerName val="0"/>
          <c:showPercent val="0"/>
          <c:showBubbleSize val="0"/>
        </c:dLbls>
        <c:marker val="1"/>
        <c:smooth val="0"/>
        <c:axId val="781897160"/>
        <c:axId val="781897552"/>
      </c:lineChart>
      <c:catAx>
        <c:axId val="781896376"/>
        <c:scaling>
          <c:orientation val="minMax"/>
        </c:scaling>
        <c:delete val="0"/>
        <c:axPos val="b"/>
        <c:numFmt formatCode="General" sourceLinked="0"/>
        <c:majorTickMark val="cross"/>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en-US"/>
          </a:p>
        </c:txPr>
        <c:crossAx val="781896768"/>
        <c:crosses val="autoZero"/>
        <c:auto val="0"/>
        <c:lblAlgn val="ctr"/>
        <c:lblOffset val="100"/>
        <c:tickLblSkip val="1"/>
        <c:tickMarkSkip val="1"/>
        <c:noMultiLvlLbl val="1"/>
      </c:catAx>
      <c:valAx>
        <c:axId val="781896768"/>
        <c:scaling>
          <c:orientation val="minMax"/>
          <c:max val="100"/>
          <c:min val="0"/>
        </c:scaling>
        <c:delete val="0"/>
        <c:axPos val="l"/>
        <c:title>
          <c:tx>
            <c:rich>
              <a:bodyPr/>
              <a:lstStyle/>
              <a:p>
                <a:pPr>
                  <a:defRPr sz="1000" b="1" i="0" u="none" strike="noStrike" baseline="0">
                    <a:solidFill>
                      <a:srgbClr val="000000"/>
                    </a:solidFill>
                    <a:latin typeface="Arial"/>
                    <a:ea typeface="Arial"/>
                    <a:cs typeface="Arial"/>
                  </a:defRPr>
                </a:pPr>
                <a:r>
                  <a:rPr lang="en-US" b="1"/>
                  <a:t>% Contribution</a:t>
                </a:r>
              </a:p>
            </c:rich>
          </c:tx>
          <c:layout>
            <c:manualLayout>
              <c:xMode val="edge"/>
              <c:yMode val="edge"/>
              <c:x val="1.1787819253438114E-2"/>
              <c:y val="0.36796530868424054"/>
            </c:manualLayout>
          </c:layout>
          <c:overlay val="0"/>
          <c:spPr>
            <a:noFill/>
            <a:ln w="25400">
              <a:noFill/>
            </a:ln>
          </c:spPr>
        </c:title>
        <c:numFmt formatCode="General" sourceLinked="1"/>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781896376"/>
        <c:crosses val="autoZero"/>
        <c:crossBetween val="between"/>
      </c:valAx>
      <c:catAx>
        <c:axId val="781897160"/>
        <c:scaling>
          <c:orientation val="minMax"/>
        </c:scaling>
        <c:delete val="1"/>
        <c:axPos val="b"/>
        <c:majorTickMark val="out"/>
        <c:minorTickMark val="none"/>
        <c:tickLblPos val="nextTo"/>
        <c:crossAx val="781897552"/>
        <c:crosses val="autoZero"/>
        <c:auto val="0"/>
        <c:lblAlgn val="ctr"/>
        <c:lblOffset val="100"/>
        <c:noMultiLvlLbl val="1"/>
      </c:catAx>
      <c:valAx>
        <c:axId val="781897552"/>
        <c:scaling>
          <c:orientation val="minMax"/>
        </c:scaling>
        <c:delete val="1"/>
        <c:axPos val="l"/>
        <c:numFmt formatCode="General" sourceLinked="1"/>
        <c:majorTickMark val="out"/>
        <c:minorTickMark val="none"/>
        <c:tickLblPos val="nextTo"/>
        <c:crossAx val="781897160"/>
        <c:crosses val="autoZero"/>
        <c:crossBetween val="between"/>
      </c:valAx>
      <c:spPr>
        <a:solidFill>
          <a:srgbClr val="C0C0C0"/>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0.75" l="0.7" r="0.7" t="0.75" header="0.3" footer="0.3"/>
    <c:pageSetup orientation="portrait" horizontalDpi="-4"/>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Arial"/>
                <a:ea typeface="Arial"/>
                <a:cs typeface="Arial"/>
              </a:defRPr>
            </a:pPr>
            <a:r>
              <a:rPr lang="en-US" sz="1400" b="1"/>
              <a:t>Pareto of ANOVA SS % Contribution for</a:t>
            </a:r>
            <a:r>
              <a:rPr lang="en-US" sz="1400" b="1" baseline="0"/>
              <a:t> </a:t>
            </a:r>
            <a:r>
              <a:rPr lang="en-US" sz="1400" b="1"/>
              <a:t>SN Ratios</a:t>
            </a:r>
          </a:p>
        </c:rich>
      </c:tx>
      <c:layout>
        <c:manualLayout>
          <c:xMode val="edge"/>
          <c:yMode val="edge"/>
          <c:x val="0.19261777423014789"/>
          <c:y val="1.6650944814266825E-2"/>
        </c:manualLayout>
      </c:layout>
      <c:overlay val="0"/>
      <c:spPr>
        <a:noFill/>
        <a:ln w="25400">
          <a:noFill/>
        </a:ln>
      </c:spPr>
    </c:title>
    <c:autoTitleDeleted val="0"/>
    <c:plotArea>
      <c:layout>
        <c:manualLayout>
          <c:layoutTarget val="inner"/>
          <c:xMode val="edge"/>
          <c:yMode val="edge"/>
          <c:x val="0.12422439401182436"/>
          <c:y val="0.16444644212058812"/>
          <c:w val="0.85170424022286795"/>
          <c:h val="0.62711968207044899"/>
        </c:manualLayout>
      </c:layout>
      <c:barChart>
        <c:barDir val="col"/>
        <c:grouping val="clustered"/>
        <c:varyColors val="0"/>
        <c:ser>
          <c:idx val="1"/>
          <c:order val="0"/>
          <c:spPr>
            <a:solidFill>
              <a:srgbClr val="993366"/>
            </a:solidFill>
            <a:ln w="12700">
              <a:solidFill>
                <a:srgbClr val="000000"/>
              </a:solidFill>
              <a:prstDash val="solid"/>
            </a:ln>
          </c:spPr>
          <c:invertIfNegative val="0"/>
          <c:cat>
            <c:strRef>
              <c:f>'Taguchi L8 Four-Factor'!$AU$229:$BA$229</c:f>
              <c:strCache>
                <c:ptCount val="7"/>
                <c:pt idx="0">
                  <c:v>Hook</c:v>
                </c:pt>
                <c:pt idx="1">
                  <c:v>Arm Length*
Stop Angle</c:v>
                </c:pt>
                <c:pt idx="2">
                  <c:v>Start Angle</c:v>
                </c:pt>
                <c:pt idx="3">
                  <c:v>Start Angle*
Stop Angle</c:v>
                </c:pt>
                <c:pt idx="4">
                  <c:v>Stop Angle</c:v>
                </c:pt>
                <c:pt idx="5">
                  <c:v>Arm Length</c:v>
                </c:pt>
                <c:pt idx="6">
                  <c:v>Hook*
Stop Angle</c:v>
                </c:pt>
              </c:strCache>
            </c:strRef>
          </c:cat>
          <c:val>
            <c:numRef>
              <c:f>'Taguchi L8 Four-Factor'!$AU$230:$BA$230</c:f>
              <c:numCache>
                <c:formatCode>General</c:formatCode>
                <c:ptCount val="7"/>
                <c:pt idx="0">
                  <c:v>51.315320050725568</c:v>
                </c:pt>
                <c:pt idx="1">
                  <c:v>43.296829128954514</c:v>
                </c:pt>
                <c:pt idx="2">
                  <c:v>1.7961788569909769</c:v>
                </c:pt>
                <c:pt idx="3">
                  <c:v>1.7443210473289585</c:v>
                </c:pt>
                <c:pt idx="4">
                  <c:v>0.90792736498715443</c:v>
                </c:pt>
                <c:pt idx="5">
                  <c:v>0.67088459475122708</c:v>
                </c:pt>
                <c:pt idx="6">
                  <c:v>0.26853895626160135</c:v>
                </c:pt>
              </c:numCache>
            </c:numRef>
          </c:val>
          <c:extLst>
            <c:ext xmlns:c16="http://schemas.microsoft.com/office/drawing/2014/chart" uri="{C3380CC4-5D6E-409C-BE32-E72D297353CC}">
              <c16:uniqueId val="{00000000-7428-4B11-B329-E6BF7F121E2B}"/>
            </c:ext>
          </c:extLst>
        </c:ser>
        <c:dLbls>
          <c:showLegendKey val="0"/>
          <c:showVal val="0"/>
          <c:showCatName val="0"/>
          <c:showSerName val="0"/>
          <c:showPercent val="0"/>
          <c:showBubbleSize val="0"/>
        </c:dLbls>
        <c:gapWidth val="150"/>
        <c:axId val="781886576"/>
        <c:axId val="781892456"/>
      </c:barChart>
      <c:lineChart>
        <c:grouping val="standard"/>
        <c:varyColors val="0"/>
        <c:ser>
          <c:idx val="0"/>
          <c:order val="1"/>
          <c:spPr>
            <a:ln w="12700">
              <a:solidFill>
                <a:srgbClr val="000080"/>
              </a:solidFill>
              <a:prstDash val="solid"/>
            </a:ln>
          </c:spPr>
          <c:marker>
            <c:symbol val="none"/>
          </c:marker>
          <c:val>
            <c:numRef>
              <c:f>'Taguchi L8 Four-Factor'!$AS$201:$AU$201</c:f>
              <c:numCache>
                <c:formatCode>General</c:formatCode>
                <c:ptCount val="3"/>
                <c:pt idx="2">
                  <c:v>0</c:v>
                </c:pt>
              </c:numCache>
            </c:numRef>
          </c:val>
          <c:smooth val="0"/>
          <c:extLst>
            <c:ext xmlns:c16="http://schemas.microsoft.com/office/drawing/2014/chart" uri="{C3380CC4-5D6E-409C-BE32-E72D297353CC}">
              <c16:uniqueId val="{00000001-7428-4B11-B329-E6BF7F121E2B}"/>
            </c:ext>
          </c:extLst>
        </c:ser>
        <c:dLbls>
          <c:showLegendKey val="0"/>
          <c:showVal val="0"/>
          <c:showCatName val="0"/>
          <c:showSerName val="0"/>
          <c:showPercent val="0"/>
          <c:showBubbleSize val="0"/>
        </c:dLbls>
        <c:marker val="1"/>
        <c:smooth val="0"/>
        <c:axId val="781892848"/>
        <c:axId val="781893240"/>
      </c:lineChart>
      <c:catAx>
        <c:axId val="781886576"/>
        <c:scaling>
          <c:orientation val="minMax"/>
        </c:scaling>
        <c:delete val="0"/>
        <c:axPos val="b"/>
        <c:numFmt formatCode="General" sourceLinked="0"/>
        <c:majorTickMark val="cross"/>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en-US"/>
          </a:p>
        </c:txPr>
        <c:crossAx val="781892456"/>
        <c:crosses val="autoZero"/>
        <c:auto val="0"/>
        <c:lblAlgn val="ctr"/>
        <c:lblOffset val="100"/>
        <c:tickLblSkip val="1"/>
        <c:tickMarkSkip val="1"/>
        <c:noMultiLvlLbl val="1"/>
      </c:catAx>
      <c:valAx>
        <c:axId val="781892456"/>
        <c:scaling>
          <c:orientation val="minMax"/>
          <c:max val="100"/>
          <c:min val="0"/>
        </c:scaling>
        <c:delete val="0"/>
        <c:axPos val="l"/>
        <c:title>
          <c:tx>
            <c:rich>
              <a:bodyPr/>
              <a:lstStyle/>
              <a:p>
                <a:pPr>
                  <a:defRPr sz="1000" b="1" i="0" u="none" strike="noStrike" baseline="0">
                    <a:solidFill>
                      <a:srgbClr val="000000"/>
                    </a:solidFill>
                    <a:latin typeface="Arial"/>
                    <a:ea typeface="Arial"/>
                    <a:cs typeface="Arial"/>
                  </a:defRPr>
                </a:pPr>
                <a:r>
                  <a:rPr lang="en-US" b="1"/>
                  <a:t>% Contribution</a:t>
                </a:r>
              </a:p>
            </c:rich>
          </c:tx>
          <c:layout>
            <c:manualLayout>
              <c:xMode val="edge"/>
              <c:yMode val="edge"/>
              <c:x val="1.1787819253438114E-2"/>
              <c:y val="0.37750843115185539"/>
            </c:manualLayout>
          </c:layout>
          <c:overlay val="0"/>
          <c:spPr>
            <a:noFill/>
            <a:ln w="25400">
              <a:noFill/>
            </a:ln>
          </c:spPr>
        </c:title>
        <c:numFmt formatCode="General" sourceLinked="1"/>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781886576"/>
        <c:crosses val="autoZero"/>
        <c:crossBetween val="between"/>
      </c:valAx>
      <c:catAx>
        <c:axId val="781892848"/>
        <c:scaling>
          <c:orientation val="minMax"/>
        </c:scaling>
        <c:delete val="1"/>
        <c:axPos val="b"/>
        <c:majorTickMark val="out"/>
        <c:minorTickMark val="none"/>
        <c:tickLblPos val="nextTo"/>
        <c:crossAx val="781893240"/>
        <c:crosses val="autoZero"/>
        <c:auto val="0"/>
        <c:lblAlgn val="ctr"/>
        <c:lblOffset val="100"/>
        <c:noMultiLvlLbl val="1"/>
      </c:catAx>
      <c:valAx>
        <c:axId val="781893240"/>
        <c:scaling>
          <c:orientation val="minMax"/>
        </c:scaling>
        <c:delete val="1"/>
        <c:axPos val="l"/>
        <c:numFmt formatCode="General" sourceLinked="1"/>
        <c:majorTickMark val="out"/>
        <c:minorTickMark val="none"/>
        <c:tickLblPos val="nextTo"/>
        <c:crossAx val="781892848"/>
        <c:crosses val="autoZero"/>
        <c:crossBetween val="between"/>
      </c:valAx>
      <c:spPr>
        <a:solidFill>
          <a:srgbClr val="C0C0C0"/>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0.75" l="0.7" r="0.7" t="0.75" header="0.3" footer="0.3"/>
    <c:pageSetup orientation="portrait" horizontalDpi="-4"/>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CA" sz="1400">
                <a:latin typeface="Arial" panose="020B0604020202020204" pitchFamily="34" charset="0"/>
                <a:cs typeface="Arial" panose="020B0604020202020204" pitchFamily="34" charset="0"/>
              </a:rPr>
              <a:t>Interaction Plot for</a:t>
            </a:r>
            <a:r>
              <a:rPr lang="en-CA" sz="1400" baseline="0">
                <a:latin typeface="Arial" panose="020B0604020202020204" pitchFamily="34" charset="0"/>
                <a:cs typeface="Arial" panose="020B0604020202020204" pitchFamily="34" charset="0"/>
              </a:rPr>
              <a:t> Means</a:t>
            </a:r>
            <a:endParaRPr lang="en-CA" sz="1400">
              <a:latin typeface="Arial" panose="020B0604020202020204" pitchFamily="34" charset="0"/>
              <a:cs typeface="Arial" panose="020B0604020202020204" pitchFamily="34" charset="0"/>
            </a:endParaRPr>
          </a:p>
        </c:rich>
      </c:tx>
      <c:overlay val="0"/>
    </c:title>
    <c:autoTitleDeleted val="0"/>
    <c:plotArea>
      <c:layout>
        <c:manualLayout>
          <c:layoutTarget val="inner"/>
          <c:xMode val="edge"/>
          <c:yMode val="edge"/>
          <c:x val="9.7265711007936032E-2"/>
          <c:y val="0.12855497975373428"/>
          <c:w val="0.68142549659019225"/>
          <c:h val="0.78248671452401841"/>
        </c:manualLayout>
      </c:layout>
      <c:lineChart>
        <c:grouping val="standard"/>
        <c:varyColors val="0"/>
        <c:ser>
          <c:idx val="0"/>
          <c:order val="0"/>
          <c:tx>
            <c:strRef>
              <c:f>'Taguchi L8 Four-Factor'!$D$253</c:f>
              <c:strCache>
                <c:ptCount val="1"/>
                <c:pt idx="0">
                  <c:v>Stop Angle=Hole 4</c:v>
                </c:pt>
              </c:strCache>
            </c:strRef>
          </c:tx>
          <c:cat>
            <c:strRef>
              <c:f>'Taguchi L8 Four-Factor'!$C$254:$C$255</c:f>
              <c:strCache>
                <c:ptCount val="2"/>
                <c:pt idx="0">
                  <c:v>Arm Length=Short</c:v>
                </c:pt>
                <c:pt idx="1">
                  <c:v>Arm Length=Long</c:v>
                </c:pt>
              </c:strCache>
            </c:strRef>
          </c:cat>
          <c:val>
            <c:numRef>
              <c:f>'Taguchi L8 Four-Factor'!$D$254:$D$255</c:f>
              <c:numCache>
                <c:formatCode>General</c:formatCode>
                <c:ptCount val="2"/>
                <c:pt idx="0">
                  <c:v>77.433333333333337</c:v>
                </c:pt>
                <c:pt idx="1">
                  <c:v>69.716666666666669</c:v>
                </c:pt>
              </c:numCache>
            </c:numRef>
          </c:val>
          <c:smooth val="0"/>
          <c:extLst>
            <c:ext xmlns:c16="http://schemas.microsoft.com/office/drawing/2014/chart" uri="{C3380CC4-5D6E-409C-BE32-E72D297353CC}">
              <c16:uniqueId val="{00000000-E9A9-4F38-9579-A07159F73809}"/>
            </c:ext>
          </c:extLst>
        </c:ser>
        <c:ser>
          <c:idx val="1"/>
          <c:order val="1"/>
          <c:tx>
            <c:strRef>
              <c:f>'Taguchi L8 Four-Factor'!$E$253</c:f>
              <c:strCache>
                <c:ptCount val="1"/>
                <c:pt idx="0">
                  <c:v>Stop Angle=Hole 5</c:v>
                </c:pt>
              </c:strCache>
            </c:strRef>
          </c:tx>
          <c:cat>
            <c:strRef>
              <c:f>'Taguchi L8 Four-Factor'!$C$254:$C$255</c:f>
              <c:strCache>
                <c:ptCount val="2"/>
                <c:pt idx="0">
                  <c:v>Arm Length=Short</c:v>
                </c:pt>
                <c:pt idx="1">
                  <c:v>Arm Length=Long</c:v>
                </c:pt>
              </c:strCache>
            </c:strRef>
          </c:cat>
          <c:val>
            <c:numRef>
              <c:f>'Taguchi L8 Four-Factor'!$E$254:$E$255</c:f>
              <c:numCache>
                <c:formatCode>General</c:formatCode>
                <c:ptCount val="2"/>
                <c:pt idx="0">
                  <c:v>59.783333333333331</c:v>
                </c:pt>
                <c:pt idx="1">
                  <c:v>108.26666666666665</c:v>
                </c:pt>
              </c:numCache>
            </c:numRef>
          </c:val>
          <c:smooth val="0"/>
          <c:extLst>
            <c:ext xmlns:c16="http://schemas.microsoft.com/office/drawing/2014/chart" uri="{C3380CC4-5D6E-409C-BE32-E72D297353CC}">
              <c16:uniqueId val="{00000001-E9A9-4F38-9579-A07159F73809}"/>
            </c:ext>
          </c:extLst>
        </c:ser>
        <c:dLbls>
          <c:showLegendKey val="0"/>
          <c:showVal val="0"/>
          <c:showCatName val="0"/>
          <c:showSerName val="0"/>
          <c:showPercent val="0"/>
          <c:showBubbleSize val="0"/>
        </c:dLbls>
        <c:marker val="1"/>
        <c:smooth val="0"/>
        <c:axId val="781888144"/>
        <c:axId val="781888536"/>
      </c:lineChart>
      <c:catAx>
        <c:axId val="781888144"/>
        <c:scaling>
          <c:orientation val="minMax"/>
        </c:scaling>
        <c:delete val="0"/>
        <c:axPos val="b"/>
        <c:numFmt formatCode="General" sourceLinked="0"/>
        <c:majorTickMark val="none"/>
        <c:minorTickMark val="none"/>
        <c:tickLblPos val="nextTo"/>
        <c:crossAx val="781888536"/>
        <c:crosses val="autoZero"/>
        <c:auto val="1"/>
        <c:lblAlgn val="ctr"/>
        <c:lblOffset val="100"/>
        <c:noMultiLvlLbl val="0"/>
      </c:catAx>
      <c:valAx>
        <c:axId val="781888536"/>
        <c:scaling>
          <c:orientation val="minMax"/>
        </c:scaling>
        <c:delete val="0"/>
        <c:axPos val="l"/>
        <c:majorGridlines/>
        <c:title>
          <c:tx>
            <c:rich>
              <a:bodyPr/>
              <a:lstStyle/>
              <a:p>
                <a:pPr>
                  <a:defRPr>
                    <a:latin typeface="Arial" panose="020B0604020202020204" pitchFamily="34" charset="0"/>
                    <a:cs typeface="Arial" panose="020B0604020202020204" pitchFamily="34" charset="0"/>
                  </a:defRPr>
                </a:pPr>
                <a:r>
                  <a:rPr lang="en-CA">
                    <a:latin typeface="Arial" panose="020B0604020202020204" pitchFamily="34" charset="0"/>
                    <a:cs typeface="Arial" panose="020B0604020202020204" pitchFamily="34" charset="0"/>
                  </a:rPr>
                  <a:t>Mean(Mean(Y))</a:t>
                </a:r>
              </a:p>
            </c:rich>
          </c:tx>
          <c:layout>
            <c:manualLayout>
              <c:xMode val="edge"/>
              <c:yMode val="edge"/>
              <c:x val="1.1787819253438114E-2"/>
              <c:y val="0.33512429812655292"/>
            </c:manualLayout>
          </c:layout>
          <c:overlay val="0"/>
        </c:title>
        <c:numFmt formatCode="General" sourceLinked="1"/>
        <c:majorTickMark val="none"/>
        <c:minorTickMark val="none"/>
        <c:tickLblPos val="nextTo"/>
        <c:crossAx val="781888144"/>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userShapes r:id="rId1"/>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'Taguchi L8 Four-Factor'!$H$276</c:f>
          <c:strCache>
            <c:ptCount val="1"/>
            <c:pt idx="0">
              <c:v>Interaction Plot for StDevs</c:v>
            </c:pt>
          </c:strCache>
        </c:strRef>
      </c:tx>
      <c:overlay val="0"/>
      <c:txPr>
        <a:bodyPr/>
        <a:lstStyle/>
        <a:p>
          <a:pPr>
            <a:defRPr sz="1400">
              <a:latin typeface="Arial" panose="020B0604020202020204" pitchFamily="34" charset="0"/>
              <a:cs typeface="Arial" panose="020B0604020202020204" pitchFamily="34" charset="0"/>
            </a:defRPr>
          </a:pPr>
          <a:endParaRPr lang="en-US"/>
        </a:p>
      </c:txPr>
    </c:title>
    <c:autoTitleDeleted val="0"/>
    <c:plotArea>
      <c:layout>
        <c:manualLayout>
          <c:layoutTarget val="inner"/>
          <c:xMode val="edge"/>
          <c:yMode val="edge"/>
          <c:x val="9.7815341083453591E-2"/>
          <c:y val="0.12855497975373428"/>
          <c:w val="0.68373515512922234"/>
          <c:h val="0.78248671452401841"/>
        </c:manualLayout>
      </c:layout>
      <c:lineChart>
        <c:grouping val="standard"/>
        <c:varyColors val="0"/>
        <c:ser>
          <c:idx val="0"/>
          <c:order val="0"/>
          <c:tx>
            <c:strRef>
              <c:f>'Taguchi L8 Four-Factor'!$AK$253</c:f>
              <c:strCache>
                <c:ptCount val="1"/>
                <c:pt idx="0">
                  <c:v>Stop Angle=Hole 4</c:v>
                </c:pt>
              </c:strCache>
            </c:strRef>
          </c:tx>
          <c:cat>
            <c:strRef>
              <c:f>'Taguchi L8 Four-Factor'!$AJ$254:$AJ$255</c:f>
              <c:strCache>
                <c:ptCount val="2"/>
                <c:pt idx="0">
                  <c:v>Arm Length=Short</c:v>
                </c:pt>
                <c:pt idx="1">
                  <c:v>Arm Length=Long</c:v>
                </c:pt>
              </c:strCache>
            </c:strRef>
          </c:cat>
          <c:val>
            <c:numRef>
              <c:f>'Taguchi L8 Four-Factor'!$AK$254:$AK$255</c:f>
              <c:numCache>
                <c:formatCode>General</c:formatCode>
                <c:ptCount val="2"/>
                <c:pt idx="0">
                  <c:v>0.90092497528228521</c:v>
                </c:pt>
                <c:pt idx="1">
                  <c:v>0.62731762162213822</c:v>
                </c:pt>
              </c:numCache>
            </c:numRef>
          </c:val>
          <c:smooth val="0"/>
          <c:extLst>
            <c:ext xmlns:c16="http://schemas.microsoft.com/office/drawing/2014/chart" uri="{C3380CC4-5D6E-409C-BE32-E72D297353CC}">
              <c16:uniqueId val="{00000000-31B0-4348-933B-464828C28736}"/>
            </c:ext>
          </c:extLst>
        </c:ser>
        <c:ser>
          <c:idx val="1"/>
          <c:order val="1"/>
          <c:tx>
            <c:strRef>
              <c:f>'Taguchi L8 Four-Factor'!$AL$253</c:f>
              <c:strCache>
                <c:ptCount val="1"/>
                <c:pt idx="0">
                  <c:v>Stop Angle=Hole 5</c:v>
                </c:pt>
              </c:strCache>
            </c:strRef>
          </c:tx>
          <c:cat>
            <c:strRef>
              <c:f>'Taguchi L8 Four-Factor'!$AJ$254:$AJ$255</c:f>
              <c:strCache>
                <c:ptCount val="2"/>
                <c:pt idx="0">
                  <c:v>Arm Length=Short</c:v>
                </c:pt>
                <c:pt idx="1">
                  <c:v>Arm Length=Long</c:v>
                </c:pt>
              </c:strCache>
            </c:strRef>
          </c:cat>
          <c:val>
            <c:numRef>
              <c:f>'Taguchi L8 Four-Factor'!$AL$254:$AL$255</c:f>
              <c:numCache>
                <c:formatCode>General</c:formatCode>
                <c:ptCount val="2"/>
                <c:pt idx="0">
                  <c:v>1.3191008852072619</c:v>
                </c:pt>
                <c:pt idx="1">
                  <c:v>0.68629078131262977</c:v>
                </c:pt>
              </c:numCache>
            </c:numRef>
          </c:val>
          <c:smooth val="0"/>
          <c:extLst>
            <c:ext xmlns:c16="http://schemas.microsoft.com/office/drawing/2014/chart" uri="{C3380CC4-5D6E-409C-BE32-E72D297353CC}">
              <c16:uniqueId val="{00000001-31B0-4348-933B-464828C28736}"/>
            </c:ext>
          </c:extLst>
        </c:ser>
        <c:dLbls>
          <c:showLegendKey val="0"/>
          <c:showVal val="0"/>
          <c:showCatName val="0"/>
          <c:showSerName val="0"/>
          <c:showPercent val="0"/>
          <c:showBubbleSize val="0"/>
        </c:dLbls>
        <c:marker val="1"/>
        <c:smooth val="0"/>
        <c:axId val="781887752"/>
        <c:axId val="781887360"/>
      </c:lineChart>
      <c:catAx>
        <c:axId val="781887752"/>
        <c:scaling>
          <c:orientation val="minMax"/>
        </c:scaling>
        <c:delete val="0"/>
        <c:axPos val="b"/>
        <c:numFmt formatCode="General" sourceLinked="0"/>
        <c:majorTickMark val="none"/>
        <c:minorTickMark val="none"/>
        <c:tickLblPos val="nextTo"/>
        <c:crossAx val="781887360"/>
        <c:crosses val="autoZero"/>
        <c:auto val="1"/>
        <c:lblAlgn val="ctr"/>
        <c:lblOffset val="100"/>
        <c:noMultiLvlLbl val="0"/>
      </c:catAx>
      <c:valAx>
        <c:axId val="781887360"/>
        <c:scaling>
          <c:orientation val="minMax"/>
        </c:scaling>
        <c:delete val="0"/>
        <c:axPos val="l"/>
        <c:majorGridlines/>
        <c:title>
          <c:tx>
            <c:strRef>
              <c:f>'Taguchi L8 Four-Factor'!$G$276</c:f>
              <c:strCache>
                <c:ptCount val="1"/>
                <c:pt idx="0">
                  <c:v>Mean(StDev(Y))</c:v>
                </c:pt>
              </c:strCache>
            </c:strRef>
          </c:tx>
          <c:layout>
            <c:manualLayout>
              <c:xMode val="edge"/>
              <c:yMode val="edge"/>
              <c:x val="1.1787819253438114E-2"/>
              <c:y val="0.32817523925893499"/>
            </c:manualLayout>
          </c:layout>
          <c:overlay val="0"/>
          <c:txPr>
            <a:bodyPr/>
            <a:lstStyle/>
            <a:p>
              <a:pPr>
                <a:defRPr>
                  <a:latin typeface="Arial" panose="020B0604020202020204" pitchFamily="34" charset="0"/>
                  <a:cs typeface="Arial" panose="020B0604020202020204" pitchFamily="34" charset="0"/>
                </a:defRPr>
              </a:pPr>
              <a:endParaRPr lang="en-US"/>
            </a:p>
          </c:txPr>
        </c:title>
        <c:numFmt formatCode="General" sourceLinked="1"/>
        <c:majorTickMark val="none"/>
        <c:minorTickMark val="none"/>
        <c:tickLblPos val="nextTo"/>
        <c:crossAx val="781887752"/>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userShapes r:id="rId1"/>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CA" sz="1400">
                <a:latin typeface="Arial" panose="020B0604020202020204" pitchFamily="34" charset="0"/>
                <a:cs typeface="Arial" panose="020B0604020202020204" pitchFamily="34" charset="0"/>
              </a:rPr>
              <a:t>Interaction Plot for</a:t>
            </a:r>
            <a:r>
              <a:rPr lang="en-CA" sz="1400" baseline="0">
                <a:latin typeface="Arial" panose="020B0604020202020204" pitchFamily="34" charset="0"/>
                <a:cs typeface="Arial" panose="020B0604020202020204" pitchFamily="34" charset="0"/>
              </a:rPr>
              <a:t> SN Ratios</a:t>
            </a:r>
            <a:endParaRPr lang="en-CA" sz="1400">
              <a:latin typeface="Arial" panose="020B0604020202020204" pitchFamily="34" charset="0"/>
              <a:cs typeface="Arial" panose="020B0604020202020204" pitchFamily="34" charset="0"/>
            </a:endParaRPr>
          </a:p>
        </c:rich>
      </c:tx>
      <c:overlay val="0"/>
    </c:title>
    <c:autoTitleDeleted val="0"/>
    <c:plotArea>
      <c:layout>
        <c:manualLayout>
          <c:layoutTarget val="inner"/>
          <c:xMode val="edge"/>
          <c:yMode val="edge"/>
          <c:x val="0.14138972553742113"/>
          <c:y val="0.22403536120517181"/>
          <c:w val="0.63863819206077144"/>
          <c:h val="0.66693539789704614"/>
        </c:manualLayout>
      </c:layout>
      <c:lineChart>
        <c:grouping val="standard"/>
        <c:varyColors val="0"/>
        <c:ser>
          <c:idx val="0"/>
          <c:order val="0"/>
          <c:tx>
            <c:strRef>
              <c:f>'Taguchi L8 Four-Factor'!$AU$253</c:f>
              <c:strCache>
                <c:ptCount val="1"/>
                <c:pt idx="0">
                  <c:v>Stop Angle=Hole 4</c:v>
                </c:pt>
              </c:strCache>
            </c:strRef>
          </c:tx>
          <c:cat>
            <c:strRef>
              <c:f>'Taguchi L8 Four-Factor'!$AT$254:$AT$255</c:f>
              <c:strCache>
                <c:ptCount val="2"/>
                <c:pt idx="0">
                  <c:v>Arm Length=Short</c:v>
                </c:pt>
                <c:pt idx="1">
                  <c:v>Arm Length=Long</c:v>
                </c:pt>
              </c:strCache>
            </c:strRef>
          </c:cat>
          <c:val>
            <c:numRef>
              <c:f>'Taguchi L8 Four-Factor'!$AU$254:$AU$255</c:f>
              <c:numCache>
                <c:formatCode>General</c:formatCode>
                <c:ptCount val="2"/>
                <c:pt idx="0">
                  <c:v>-32.508719222753669</c:v>
                </c:pt>
                <c:pt idx="1">
                  <c:v>-20.328626818999624</c:v>
                </c:pt>
              </c:numCache>
            </c:numRef>
          </c:val>
          <c:smooth val="0"/>
          <c:extLst>
            <c:ext xmlns:c16="http://schemas.microsoft.com/office/drawing/2014/chart" uri="{C3380CC4-5D6E-409C-BE32-E72D297353CC}">
              <c16:uniqueId val="{00000000-D7E1-4A34-A858-AAE94C944044}"/>
            </c:ext>
          </c:extLst>
        </c:ser>
        <c:ser>
          <c:idx val="1"/>
          <c:order val="1"/>
          <c:tx>
            <c:strRef>
              <c:f>'Taguchi L8 Four-Factor'!$AV$253</c:f>
              <c:strCache>
                <c:ptCount val="1"/>
                <c:pt idx="0">
                  <c:v>Stop Angle=Hole 5</c:v>
                </c:pt>
              </c:strCache>
            </c:strRef>
          </c:tx>
          <c:cat>
            <c:strRef>
              <c:f>'Taguchi L8 Four-Factor'!$AT$254:$AT$255</c:f>
              <c:strCache>
                <c:ptCount val="2"/>
                <c:pt idx="0">
                  <c:v>Arm Length=Short</c:v>
                </c:pt>
                <c:pt idx="1">
                  <c:v>Arm Length=Long</c:v>
                </c:pt>
              </c:strCache>
            </c:strRef>
          </c:cat>
          <c:val>
            <c:numRef>
              <c:f>'Taguchi L8 Four-Factor'!$AV$254:$AV$255</c:f>
              <c:numCache>
                <c:formatCode>General</c:formatCode>
                <c:ptCount val="2"/>
                <c:pt idx="0">
                  <c:v>-20.611464103954191</c:v>
                </c:pt>
                <c:pt idx="1">
                  <c:v>-36.255013849533924</c:v>
                </c:pt>
              </c:numCache>
            </c:numRef>
          </c:val>
          <c:smooth val="0"/>
          <c:extLst>
            <c:ext xmlns:c16="http://schemas.microsoft.com/office/drawing/2014/chart" uri="{C3380CC4-5D6E-409C-BE32-E72D297353CC}">
              <c16:uniqueId val="{00000001-D7E1-4A34-A858-AAE94C944044}"/>
            </c:ext>
          </c:extLst>
        </c:ser>
        <c:dLbls>
          <c:showLegendKey val="0"/>
          <c:showVal val="0"/>
          <c:showCatName val="0"/>
          <c:showSerName val="0"/>
          <c:showPercent val="0"/>
          <c:showBubbleSize val="0"/>
        </c:dLbls>
        <c:marker val="1"/>
        <c:smooth val="0"/>
        <c:axId val="781895200"/>
        <c:axId val="781895592"/>
      </c:lineChart>
      <c:catAx>
        <c:axId val="781895200"/>
        <c:scaling>
          <c:orientation val="minMax"/>
        </c:scaling>
        <c:delete val="0"/>
        <c:axPos val="b"/>
        <c:numFmt formatCode="General" sourceLinked="0"/>
        <c:majorTickMark val="none"/>
        <c:minorTickMark val="none"/>
        <c:tickLblPos val="low"/>
        <c:crossAx val="781895592"/>
        <c:crosses val="autoZero"/>
        <c:auto val="1"/>
        <c:lblAlgn val="ctr"/>
        <c:lblOffset val="100"/>
        <c:noMultiLvlLbl val="0"/>
      </c:catAx>
      <c:valAx>
        <c:axId val="781895592"/>
        <c:scaling>
          <c:orientation val="minMax"/>
          <c:max val="-20"/>
        </c:scaling>
        <c:delete val="0"/>
        <c:axPos val="l"/>
        <c:majorGridlines/>
        <c:title>
          <c:tx>
            <c:rich>
              <a:bodyPr/>
              <a:lstStyle/>
              <a:p>
                <a:pPr>
                  <a:defRPr>
                    <a:latin typeface="Arial" panose="020B0604020202020204" pitchFamily="34" charset="0"/>
                    <a:cs typeface="Arial" panose="020B0604020202020204" pitchFamily="34" charset="0"/>
                  </a:defRPr>
                </a:pPr>
                <a:r>
                  <a:rPr lang="en-CA">
                    <a:latin typeface="Arial" panose="020B0604020202020204" pitchFamily="34" charset="0"/>
                    <a:cs typeface="Arial" panose="020B0604020202020204" pitchFamily="34" charset="0"/>
                  </a:rPr>
                  <a:t>Mean(SN(Y))</a:t>
                </a:r>
              </a:p>
            </c:rich>
          </c:tx>
          <c:layout>
            <c:manualLayout>
              <c:xMode val="edge"/>
              <c:yMode val="edge"/>
              <c:x val="1.1787819253438114E-2"/>
              <c:y val="0.39392499598479574"/>
            </c:manualLayout>
          </c:layout>
          <c:overlay val="0"/>
        </c:title>
        <c:numFmt formatCode="General" sourceLinked="1"/>
        <c:majorTickMark val="none"/>
        <c:minorTickMark val="none"/>
        <c:tickLblPos val="nextTo"/>
        <c:crossAx val="781895200"/>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CA" sz="1400">
                <a:latin typeface="Arial" panose="020B0604020202020204" pitchFamily="34" charset="0"/>
                <a:cs typeface="Arial" panose="020B0604020202020204" pitchFamily="34" charset="0"/>
              </a:rPr>
              <a:t>Interaction Plot for</a:t>
            </a:r>
            <a:r>
              <a:rPr lang="en-CA" sz="1400" baseline="0">
                <a:latin typeface="Arial" panose="020B0604020202020204" pitchFamily="34" charset="0"/>
                <a:cs typeface="Arial" panose="020B0604020202020204" pitchFamily="34" charset="0"/>
              </a:rPr>
              <a:t> Means</a:t>
            </a:r>
            <a:endParaRPr lang="en-CA" sz="1400">
              <a:latin typeface="Arial" panose="020B0604020202020204" pitchFamily="34" charset="0"/>
              <a:cs typeface="Arial" panose="020B0604020202020204" pitchFamily="34" charset="0"/>
            </a:endParaRPr>
          </a:p>
        </c:rich>
      </c:tx>
      <c:overlay val="0"/>
    </c:title>
    <c:autoTitleDeleted val="0"/>
    <c:plotArea>
      <c:layout>
        <c:manualLayout>
          <c:layoutTarget val="inner"/>
          <c:xMode val="edge"/>
          <c:yMode val="edge"/>
          <c:x val="9.7265711007936032E-2"/>
          <c:y val="0.12855501569847957"/>
          <c:w val="0.68574823682223518"/>
          <c:h val="0.7824866537059959"/>
        </c:manualLayout>
      </c:layout>
      <c:lineChart>
        <c:grouping val="standard"/>
        <c:varyColors val="0"/>
        <c:ser>
          <c:idx val="0"/>
          <c:order val="0"/>
          <c:tx>
            <c:strRef>
              <c:f>'Taguchi L8 Four-Factor'!$D$259</c:f>
              <c:strCache>
                <c:ptCount val="1"/>
                <c:pt idx="0">
                  <c:v>Stop Angle=Hole 4</c:v>
                </c:pt>
              </c:strCache>
            </c:strRef>
          </c:tx>
          <c:cat>
            <c:strRef>
              <c:f>'Taguchi L8 Four-Factor'!$C$260:$C$261</c:f>
              <c:strCache>
                <c:ptCount val="2"/>
                <c:pt idx="0">
                  <c:v>Hook=Bottom</c:v>
                </c:pt>
                <c:pt idx="1">
                  <c:v>Hook=Top</c:v>
                </c:pt>
              </c:strCache>
            </c:strRef>
          </c:cat>
          <c:val>
            <c:numRef>
              <c:f>'Taguchi L8 Four-Factor'!$D$260:$D$261</c:f>
              <c:numCache>
                <c:formatCode>General</c:formatCode>
                <c:ptCount val="2"/>
                <c:pt idx="0">
                  <c:v>39.983333333333334</c:v>
                </c:pt>
                <c:pt idx="1">
                  <c:v>107.16666666666666</c:v>
                </c:pt>
              </c:numCache>
            </c:numRef>
          </c:val>
          <c:smooth val="0"/>
          <c:extLst>
            <c:ext xmlns:c16="http://schemas.microsoft.com/office/drawing/2014/chart" uri="{C3380CC4-5D6E-409C-BE32-E72D297353CC}">
              <c16:uniqueId val="{00000000-4E2A-46AB-94DF-814372E37B13}"/>
            </c:ext>
          </c:extLst>
        </c:ser>
        <c:ser>
          <c:idx val="1"/>
          <c:order val="1"/>
          <c:tx>
            <c:strRef>
              <c:f>'Taguchi L8 Four-Factor'!$E$259</c:f>
              <c:strCache>
                <c:ptCount val="1"/>
                <c:pt idx="0">
                  <c:v>Stop Angle=Hole 5</c:v>
                </c:pt>
              </c:strCache>
            </c:strRef>
          </c:tx>
          <c:cat>
            <c:strRef>
              <c:f>'Taguchi L8 Four-Factor'!$C$260:$C$261</c:f>
              <c:strCache>
                <c:ptCount val="2"/>
                <c:pt idx="0">
                  <c:v>Hook=Bottom</c:v>
                </c:pt>
                <c:pt idx="1">
                  <c:v>Hook=Top</c:v>
                </c:pt>
              </c:strCache>
            </c:strRef>
          </c:cat>
          <c:val>
            <c:numRef>
              <c:f>'Taguchi L8 Four-Factor'!$E$260:$E$261</c:f>
              <c:numCache>
                <c:formatCode>General</c:formatCode>
                <c:ptCount val="2"/>
                <c:pt idx="0">
                  <c:v>33.216666666666669</c:v>
                </c:pt>
                <c:pt idx="1">
                  <c:v>134.83333333333331</c:v>
                </c:pt>
              </c:numCache>
            </c:numRef>
          </c:val>
          <c:smooth val="0"/>
          <c:extLst>
            <c:ext xmlns:c16="http://schemas.microsoft.com/office/drawing/2014/chart" uri="{C3380CC4-5D6E-409C-BE32-E72D297353CC}">
              <c16:uniqueId val="{00000001-4E2A-46AB-94DF-814372E37B13}"/>
            </c:ext>
          </c:extLst>
        </c:ser>
        <c:dLbls>
          <c:showLegendKey val="0"/>
          <c:showVal val="0"/>
          <c:showCatName val="0"/>
          <c:showSerName val="0"/>
          <c:showPercent val="0"/>
          <c:showBubbleSize val="0"/>
        </c:dLbls>
        <c:marker val="1"/>
        <c:smooth val="0"/>
        <c:axId val="781888144"/>
        <c:axId val="781888536"/>
      </c:lineChart>
      <c:catAx>
        <c:axId val="781888144"/>
        <c:scaling>
          <c:orientation val="minMax"/>
        </c:scaling>
        <c:delete val="0"/>
        <c:axPos val="b"/>
        <c:numFmt formatCode="General" sourceLinked="0"/>
        <c:majorTickMark val="none"/>
        <c:minorTickMark val="none"/>
        <c:tickLblPos val="nextTo"/>
        <c:crossAx val="781888536"/>
        <c:crosses val="autoZero"/>
        <c:auto val="1"/>
        <c:lblAlgn val="ctr"/>
        <c:lblOffset val="100"/>
        <c:noMultiLvlLbl val="0"/>
      </c:catAx>
      <c:valAx>
        <c:axId val="781888536"/>
        <c:scaling>
          <c:orientation val="minMax"/>
        </c:scaling>
        <c:delete val="0"/>
        <c:axPos val="l"/>
        <c:majorGridlines/>
        <c:title>
          <c:tx>
            <c:rich>
              <a:bodyPr/>
              <a:lstStyle/>
              <a:p>
                <a:pPr>
                  <a:defRPr>
                    <a:latin typeface="Arial" panose="020B0604020202020204" pitchFamily="34" charset="0"/>
                    <a:cs typeface="Arial" panose="020B0604020202020204" pitchFamily="34" charset="0"/>
                  </a:defRPr>
                </a:pPr>
                <a:r>
                  <a:rPr lang="en-CA">
                    <a:latin typeface="Arial" panose="020B0604020202020204" pitchFamily="34" charset="0"/>
                    <a:cs typeface="Arial" panose="020B0604020202020204" pitchFamily="34" charset="0"/>
                  </a:rPr>
                  <a:t>Mean(Mean(Y))</a:t>
                </a:r>
              </a:p>
            </c:rich>
          </c:tx>
          <c:layout>
            <c:manualLayout>
              <c:xMode val="edge"/>
              <c:yMode val="edge"/>
              <c:x val="1.1787819253438114E-2"/>
              <c:y val="0.33512429812655292"/>
            </c:manualLayout>
          </c:layout>
          <c:overlay val="0"/>
        </c:title>
        <c:numFmt formatCode="General" sourceLinked="1"/>
        <c:majorTickMark val="none"/>
        <c:minorTickMark val="none"/>
        <c:tickLblPos val="nextTo"/>
        <c:crossAx val="781888144"/>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'Taguchi L8 Four-Factor'!$H$276</c:f>
          <c:strCache>
            <c:ptCount val="1"/>
            <c:pt idx="0">
              <c:v>Interaction Plot for StDevs</c:v>
            </c:pt>
          </c:strCache>
        </c:strRef>
      </c:tx>
      <c:overlay val="0"/>
      <c:txPr>
        <a:bodyPr/>
        <a:lstStyle/>
        <a:p>
          <a:pPr>
            <a:defRPr sz="1400">
              <a:latin typeface="Arial" panose="020B0604020202020204" pitchFamily="34" charset="0"/>
              <a:cs typeface="Arial" panose="020B0604020202020204" pitchFamily="34" charset="0"/>
            </a:defRPr>
          </a:pPr>
          <a:endParaRPr lang="en-US"/>
        </a:p>
      </c:txPr>
    </c:title>
    <c:autoTitleDeleted val="0"/>
    <c:plotArea>
      <c:layout>
        <c:manualLayout>
          <c:layoutTarget val="inner"/>
          <c:xMode val="edge"/>
          <c:yMode val="edge"/>
          <c:x val="9.7859987331948756E-2"/>
          <c:y val="0.12855501569847957"/>
          <c:w val="0.68392771329508706"/>
          <c:h val="0.7824866537059959"/>
        </c:manualLayout>
      </c:layout>
      <c:lineChart>
        <c:grouping val="standard"/>
        <c:varyColors val="0"/>
        <c:ser>
          <c:idx val="0"/>
          <c:order val="0"/>
          <c:tx>
            <c:strRef>
              <c:f>'Taguchi L8 Four-Factor'!$AK$259</c:f>
              <c:strCache>
                <c:ptCount val="1"/>
                <c:pt idx="0">
                  <c:v>Stop Angle=Hole 4</c:v>
                </c:pt>
              </c:strCache>
            </c:strRef>
          </c:tx>
          <c:cat>
            <c:strRef>
              <c:f>'Taguchi L8 Four-Factor'!$AJ$260:$AJ$261</c:f>
              <c:strCache>
                <c:ptCount val="2"/>
                <c:pt idx="0">
                  <c:v>Hook=Bottom</c:v>
                </c:pt>
                <c:pt idx="1">
                  <c:v>Hook=Top</c:v>
                </c:pt>
              </c:strCache>
            </c:strRef>
          </c:cat>
          <c:val>
            <c:numRef>
              <c:f>'Taguchi L8 Four-Factor'!$AK$260:$AK$261</c:f>
              <c:numCache>
                <c:formatCode>General</c:formatCode>
                <c:ptCount val="2"/>
                <c:pt idx="0">
                  <c:v>0.87524502740576993</c:v>
                </c:pt>
                <c:pt idx="1">
                  <c:v>0.65299756949865351</c:v>
                </c:pt>
              </c:numCache>
            </c:numRef>
          </c:val>
          <c:smooth val="0"/>
          <c:extLst>
            <c:ext xmlns:c16="http://schemas.microsoft.com/office/drawing/2014/chart" uri="{C3380CC4-5D6E-409C-BE32-E72D297353CC}">
              <c16:uniqueId val="{00000000-4879-4203-82E3-2005FC9F235E}"/>
            </c:ext>
          </c:extLst>
        </c:ser>
        <c:ser>
          <c:idx val="1"/>
          <c:order val="1"/>
          <c:tx>
            <c:strRef>
              <c:f>'Taguchi L8 Four-Factor'!$AL$259</c:f>
              <c:strCache>
                <c:ptCount val="1"/>
                <c:pt idx="0">
                  <c:v>Stop Angle=Hole 5</c:v>
                </c:pt>
              </c:strCache>
            </c:strRef>
          </c:tx>
          <c:cat>
            <c:strRef>
              <c:f>'Taguchi L8 Four-Factor'!$AJ$260:$AJ$261</c:f>
              <c:strCache>
                <c:ptCount val="2"/>
                <c:pt idx="0">
                  <c:v>Hook=Bottom</c:v>
                </c:pt>
                <c:pt idx="1">
                  <c:v>Hook=Top</c:v>
                </c:pt>
              </c:strCache>
            </c:strRef>
          </c:cat>
          <c:val>
            <c:numRef>
              <c:f>'Taguchi L8 Four-Factor'!$AL$260:$AL$261</c:f>
              <c:numCache>
                <c:formatCode>General</c:formatCode>
                <c:ptCount val="2"/>
                <c:pt idx="0">
                  <c:v>1.2886497083606072</c:v>
                </c:pt>
                <c:pt idx="1">
                  <c:v>0.71674195815928443</c:v>
                </c:pt>
              </c:numCache>
            </c:numRef>
          </c:val>
          <c:smooth val="0"/>
          <c:extLst>
            <c:ext xmlns:c16="http://schemas.microsoft.com/office/drawing/2014/chart" uri="{C3380CC4-5D6E-409C-BE32-E72D297353CC}">
              <c16:uniqueId val="{00000001-4879-4203-82E3-2005FC9F235E}"/>
            </c:ext>
          </c:extLst>
        </c:ser>
        <c:dLbls>
          <c:showLegendKey val="0"/>
          <c:showVal val="0"/>
          <c:showCatName val="0"/>
          <c:showSerName val="0"/>
          <c:showPercent val="0"/>
          <c:showBubbleSize val="0"/>
        </c:dLbls>
        <c:marker val="1"/>
        <c:smooth val="0"/>
        <c:axId val="781887752"/>
        <c:axId val="781887360"/>
      </c:lineChart>
      <c:catAx>
        <c:axId val="781887752"/>
        <c:scaling>
          <c:orientation val="minMax"/>
        </c:scaling>
        <c:delete val="0"/>
        <c:axPos val="b"/>
        <c:numFmt formatCode="General" sourceLinked="0"/>
        <c:majorTickMark val="none"/>
        <c:minorTickMark val="none"/>
        <c:tickLblPos val="nextTo"/>
        <c:crossAx val="781887360"/>
        <c:crosses val="autoZero"/>
        <c:auto val="1"/>
        <c:lblAlgn val="ctr"/>
        <c:lblOffset val="100"/>
        <c:noMultiLvlLbl val="0"/>
      </c:catAx>
      <c:valAx>
        <c:axId val="781887360"/>
        <c:scaling>
          <c:orientation val="minMax"/>
        </c:scaling>
        <c:delete val="0"/>
        <c:axPos val="l"/>
        <c:majorGridlines/>
        <c:title>
          <c:tx>
            <c:rich>
              <a:bodyPr/>
              <a:lstStyle/>
              <a:p>
                <a:pPr>
                  <a:defRPr>
                    <a:latin typeface="Arial" panose="020B0604020202020204" pitchFamily="34" charset="0"/>
                    <a:cs typeface="Arial" panose="020B0604020202020204" pitchFamily="34" charset="0"/>
                  </a:defRPr>
                </a:pPr>
                <a:r>
                  <a:rPr lang="en-CA">
                    <a:latin typeface="Arial" panose="020B0604020202020204" pitchFamily="34" charset="0"/>
                    <a:cs typeface="Arial" panose="020B0604020202020204" pitchFamily="34" charset="0"/>
                  </a:rPr>
                  <a:t>Mean(StDev(Y))</a:t>
                </a:r>
              </a:p>
            </c:rich>
          </c:tx>
          <c:layout>
            <c:manualLayout>
              <c:xMode val="edge"/>
              <c:yMode val="edge"/>
              <c:x val="1.1787819253438114E-2"/>
              <c:y val="0.32817523925893499"/>
            </c:manualLayout>
          </c:layout>
          <c:overlay val="0"/>
        </c:title>
        <c:numFmt formatCode="General" sourceLinked="1"/>
        <c:majorTickMark val="none"/>
        <c:minorTickMark val="none"/>
        <c:tickLblPos val="nextTo"/>
        <c:crossAx val="781887752"/>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CA" sz="1400">
                <a:latin typeface="Arial" panose="020B0604020202020204" pitchFamily="34" charset="0"/>
                <a:cs typeface="Arial" panose="020B0604020202020204" pitchFamily="34" charset="0"/>
              </a:rPr>
              <a:t>Interaction Plot for</a:t>
            </a:r>
            <a:r>
              <a:rPr lang="en-CA" sz="1400" baseline="0">
                <a:latin typeface="Arial" panose="020B0604020202020204" pitchFamily="34" charset="0"/>
                <a:cs typeface="Arial" panose="020B0604020202020204" pitchFamily="34" charset="0"/>
              </a:rPr>
              <a:t> SN Ratios</a:t>
            </a:r>
            <a:endParaRPr lang="en-CA" sz="1400">
              <a:latin typeface="Arial" panose="020B0604020202020204" pitchFamily="34" charset="0"/>
              <a:cs typeface="Arial" panose="020B0604020202020204" pitchFamily="34" charset="0"/>
            </a:endParaRPr>
          </a:p>
        </c:rich>
      </c:tx>
      <c:overlay val="0"/>
    </c:title>
    <c:autoTitleDeleted val="0"/>
    <c:plotArea>
      <c:layout>
        <c:manualLayout>
          <c:layoutTarget val="inner"/>
          <c:xMode val="edge"/>
          <c:yMode val="edge"/>
          <c:x val="0.14138972553742113"/>
          <c:y val="0.22403536120517181"/>
          <c:w val="0.63664595836382154"/>
          <c:h val="0.66693539789704614"/>
        </c:manualLayout>
      </c:layout>
      <c:lineChart>
        <c:grouping val="standard"/>
        <c:varyColors val="0"/>
        <c:ser>
          <c:idx val="0"/>
          <c:order val="0"/>
          <c:tx>
            <c:strRef>
              <c:f>'Taguchi L8 Four-Factor'!$AU$259</c:f>
              <c:strCache>
                <c:ptCount val="1"/>
                <c:pt idx="0">
                  <c:v>Stop Angle=Hole 4</c:v>
                </c:pt>
              </c:strCache>
            </c:strRef>
          </c:tx>
          <c:cat>
            <c:strRef>
              <c:f>'Taguchi L8 Four-Factor'!$AT$260:$AT$261</c:f>
              <c:strCache>
                <c:ptCount val="2"/>
                <c:pt idx="0">
                  <c:v>Hook=Bottom</c:v>
                </c:pt>
                <c:pt idx="1">
                  <c:v>Hook=Top</c:v>
                </c:pt>
              </c:strCache>
            </c:strRef>
          </c:cat>
          <c:val>
            <c:numRef>
              <c:f>'Taguchi L8 Four-Factor'!$AU$260:$AU$261</c:f>
              <c:numCache>
                <c:formatCode>General</c:formatCode>
                <c:ptCount val="2"/>
                <c:pt idx="0">
                  <c:v>-18.29818596337816</c:v>
                </c:pt>
                <c:pt idx="1">
                  <c:v>-34.539160078375133</c:v>
                </c:pt>
              </c:numCache>
            </c:numRef>
          </c:val>
          <c:smooth val="0"/>
          <c:extLst>
            <c:ext xmlns:c16="http://schemas.microsoft.com/office/drawing/2014/chart" uri="{C3380CC4-5D6E-409C-BE32-E72D297353CC}">
              <c16:uniqueId val="{00000000-FCEC-4235-872B-0D3BC1E5E036}"/>
            </c:ext>
          </c:extLst>
        </c:ser>
        <c:ser>
          <c:idx val="1"/>
          <c:order val="1"/>
          <c:tx>
            <c:strRef>
              <c:f>'Taguchi L8 Four-Factor'!$AV$259</c:f>
              <c:strCache>
                <c:ptCount val="1"/>
                <c:pt idx="0">
                  <c:v>Stop Angle=Hole 5</c:v>
                </c:pt>
              </c:strCache>
            </c:strRef>
          </c:tx>
          <c:cat>
            <c:strRef>
              <c:f>'Taguchi L8 Four-Factor'!$AT$260:$AT$261</c:f>
              <c:strCache>
                <c:ptCount val="2"/>
                <c:pt idx="0">
                  <c:v>Hook=Bottom</c:v>
                </c:pt>
                <c:pt idx="1">
                  <c:v>Hook=Top</c:v>
                </c:pt>
              </c:strCache>
            </c:strRef>
          </c:cat>
          <c:val>
            <c:numRef>
              <c:f>'Taguchi L8 Four-Factor'!$AV$260:$AV$261</c:f>
              <c:numCache>
                <c:formatCode>General</c:formatCode>
                <c:ptCount val="2"/>
                <c:pt idx="0">
                  <c:v>-21.408370996859126</c:v>
                </c:pt>
                <c:pt idx="1">
                  <c:v>-35.458106956628981</c:v>
                </c:pt>
              </c:numCache>
            </c:numRef>
          </c:val>
          <c:smooth val="0"/>
          <c:extLst>
            <c:ext xmlns:c16="http://schemas.microsoft.com/office/drawing/2014/chart" uri="{C3380CC4-5D6E-409C-BE32-E72D297353CC}">
              <c16:uniqueId val="{00000001-FCEC-4235-872B-0D3BC1E5E036}"/>
            </c:ext>
          </c:extLst>
        </c:ser>
        <c:dLbls>
          <c:showLegendKey val="0"/>
          <c:showVal val="0"/>
          <c:showCatName val="0"/>
          <c:showSerName val="0"/>
          <c:showPercent val="0"/>
          <c:showBubbleSize val="0"/>
        </c:dLbls>
        <c:marker val="1"/>
        <c:smooth val="0"/>
        <c:axId val="781895200"/>
        <c:axId val="781895592"/>
      </c:lineChart>
      <c:catAx>
        <c:axId val="781895200"/>
        <c:scaling>
          <c:orientation val="minMax"/>
        </c:scaling>
        <c:delete val="0"/>
        <c:axPos val="b"/>
        <c:numFmt formatCode="General" sourceLinked="0"/>
        <c:majorTickMark val="none"/>
        <c:minorTickMark val="none"/>
        <c:tickLblPos val="nextTo"/>
        <c:crossAx val="781895592"/>
        <c:crosses val="autoZero"/>
        <c:auto val="1"/>
        <c:lblAlgn val="ctr"/>
        <c:lblOffset val="100"/>
        <c:noMultiLvlLbl val="0"/>
      </c:catAx>
      <c:valAx>
        <c:axId val="781895592"/>
        <c:scaling>
          <c:orientation val="minMax"/>
        </c:scaling>
        <c:delete val="0"/>
        <c:axPos val="l"/>
        <c:majorGridlines/>
        <c:title>
          <c:tx>
            <c:rich>
              <a:bodyPr/>
              <a:lstStyle/>
              <a:p>
                <a:pPr>
                  <a:defRPr>
                    <a:latin typeface="Arial" panose="020B0604020202020204" pitchFamily="34" charset="0"/>
                    <a:cs typeface="Arial" panose="020B0604020202020204" pitchFamily="34" charset="0"/>
                  </a:defRPr>
                </a:pPr>
                <a:r>
                  <a:rPr lang="en-CA">
                    <a:latin typeface="Arial" panose="020B0604020202020204" pitchFamily="34" charset="0"/>
                    <a:cs typeface="Arial" panose="020B0604020202020204" pitchFamily="34" charset="0"/>
                  </a:rPr>
                  <a:t>Mean(SN(Y))</a:t>
                </a:r>
              </a:p>
            </c:rich>
          </c:tx>
          <c:layout>
            <c:manualLayout>
              <c:xMode val="edge"/>
              <c:yMode val="edge"/>
              <c:x val="1.1787819253438114E-2"/>
              <c:y val="0.39392499598479574"/>
            </c:manualLayout>
          </c:layout>
          <c:overlay val="0"/>
        </c:title>
        <c:numFmt formatCode="General" sourceLinked="1"/>
        <c:majorTickMark val="none"/>
        <c:minorTickMark val="none"/>
        <c:tickLblPos val="nextTo"/>
        <c:crossAx val="781895200"/>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CA" sz="1350">
                <a:latin typeface="Arial" panose="020B0604020202020204" pitchFamily="34" charset="0"/>
                <a:cs typeface="Arial" panose="020B0604020202020204" pitchFamily="34" charset="0"/>
              </a:rPr>
              <a:t>Main Effects Plot for Means</a:t>
            </a:r>
          </a:p>
        </c:rich>
      </c:tx>
      <c:overlay val="0"/>
    </c:title>
    <c:autoTitleDeleted val="0"/>
    <c:plotArea>
      <c:layout>
        <c:manualLayout>
          <c:layoutTarget val="inner"/>
          <c:xMode val="edge"/>
          <c:yMode val="edge"/>
          <c:x val="0.12564836874544236"/>
          <c:y val="0.17454305573613998"/>
          <c:w val="0.65911318640494088"/>
          <c:h val="0.57175332778188237"/>
        </c:manualLayout>
      </c:layout>
      <c:lineChart>
        <c:grouping val="standard"/>
        <c:varyColors val="0"/>
        <c:ser>
          <c:idx val="0"/>
          <c:order val="0"/>
          <c:tx>
            <c:strRef>
              <c:f>'Taguchi L8 Four-Factor'!$D$235</c:f>
              <c:strCache>
                <c:ptCount val="1"/>
                <c:pt idx="0">
                  <c:v>Hook</c:v>
                </c:pt>
              </c:strCache>
            </c:strRef>
          </c:tx>
          <c:cat>
            <c:strRef>
              <c:f>'Taguchi L8 Four-Factor'!$C$236:$C$243</c:f>
              <c:strCache>
                <c:ptCount val="8"/>
                <c:pt idx="0">
                  <c:v>Bottom</c:v>
                </c:pt>
                <c:pt idx="1">
                  <c:v>Top</c:v>
                </c:pt>
                <c:pt idx="2">
                  <c:v>Short</c:v>
                </c:pt>
                <c:pt idx="3">
                  <c:v>Long</c:v>
                </c:pt>
                <c:pt idx="4">
                  <c:v>150</c:v>
                </c:pt>
                <c:pt idx="5">
                  <c:v>177</c:v>
                </c:pt>
                <c:pt idx="6">
                  <c:v>Hole 4</c:v>
                </c:pt>
                <c:pt idx="7">
                  <c:v>Hole 5</c:v>
                </c:pt>
              </c:strCache>
            </c:strRef>
          </c:cat>
          <c:val>
            <c:numRef>
              <c:f>'Taguchi L8 Four-Factor'!$D$236:$D$243</c:f>
              <c:numCache>
                <c:formatCode>General</c:formatCode>
                <c:ptCount val="8"/>
                <c:pt idx="0">
                  <c:v>36.6</c:v>
                </c:pt>
                <c:pt idx="1">
                  <c:v>120.99999999999999</c:v>
                </c:pt>
              </c:numCache>
            </c:numRef>
          </c:val>
          <c:smooth val="0"/>
          <c:extLst>
            <c:ext xmlns:c16="http://schemas.microsoft.com/office/drawing/2014/chart" uri="{C3380CC4-5D6E-409C-BE32-E72D297353CC}">
              <c16:uniqueId val="{00000000-2911-4125-9C98-9662B1D49E4D}"/>
            </c:ext>
          </c:extLst>
        </c:ser>
        <c:ser>
          <c:idx val="1"/>
          <c:order val="1"/>
          <c:tx>
            <c:strRef>
              <c:f>'Taguchi L8 Four-Factor'!$E$235</c:f>
              <c:strCache>
                <c:ptCount val="1"/>
                <c:pt idx="0">
                  <c:v>Arm Length</c:v>
                </c:pt>
              </c:strCache>
            </c:strRef>
          </c:tx>
          <c:cat>
            <c:strRef>
              <c:f>'Taguchi L8 Four-Factor'!$C$236:$C$243</c:f>
              <c:strCache>
                <c:ptCount val="8"/>
                <c:pt idx="0">
                  <c:v>Bottom</c:v>
                </c:pt>
                <c:pt idx="1">
                  <c:v>Top</c:v>
                </c:pt>
                <c:pt idx="2">
                  <c:v>Short</c:v>
                </c:pt>
                <c:pt idx="3">
                  <c:v>Long</c:v>
                </c:pt>
                <c:pt idx="4">
                  <c:v>150</c:v>
                </c:pt>
                <c:pt idx="5">
                  <c:v>177</c:v>
                </c:pt>
                <c:pt idx="6">
                  <c:v>Hole 4</c:v>
                </c:pt>
                <c:pt idx="7">
                  <c:v>Hole 5</c:v>
                </c:pt>
              </c:strCache>
            </c:strRef>
          </c:cat>
          <c:val>
            <c:numRef>
              <c:f>'Taguchi L8 Four-Factor'!$E$236:$E$243</c:f>
              <c:numCache>
                <c:formatCode>General</c:formatCode>
                <c:ptCount val="8"/>
                <c:pt idx="2">
                  <c:v>68.608333333333334</c:v>
                </c:pt>
                <c:pt idx="3">
                  <c:v>88.99166666666666</c:v>
                </c:pt>
              </c:numCache>
            </c:numRef>
          </c:val>
          <c:smooth val="0"/>
          <c:extLst>
            <c:ext xmlns:c16="http://schemas.microsoft.com/office/drawing/2014/chart" uri="{C3380CC4-5D6E-409C-BE32-E72D297353CC}">
              <c16:uniqueId val="{00000001-2911-4125-9C98-9662B1D49E4D}"/>
            </c:ext>
          </c:extLst>
        </c:ser>
        <c:ser>
          <c:idx val="2"/>
          <c:order val="2"/>
          <c:tx>
            <c:strRef>
              <c:f>'Taguchi L8 Four-Factor'!$F$235</c:f>
              <c:strCache>
                <c:ptCount val="1"/>
                <c:pt idx="0">
                  <c:v>Start Angle</c:v>
                </c:pt>
              </c:strCache>
            </c:strRef>
          </c:tx>
          <c:cat>
            <c:strRef>
              <c:f>'Taguchi L8 Four-Factor'!$C$236:$C$243</c:f>
              <c:strCache>
                <c:ptCount val="8"/>
                <c:pt idx="0">
                  <c:v>Bottom</c:v>
                </c:pt>
                <c:pt idx="1">
                  <c:v>Top</c:v>
                </c:pt>
                <c:pt idx="2">
                  <c:v>Short</c:v>
                </c:pt>
                <c:pt idx="3">
                  <c:v>Long</c:v>
                </c:pt>
                <c:pt idx="4">
                  <c:v>150</c:v>
                </c:pt>
                <c:pt idx="5">
                  <c:v>177</c:v>
                </c:pt>
                <c:pt idx="6">
                  <c:v>Hole 4</c:v>
                </c:pt>
                <c:pt idx="7">
                  <c:v>Hole 5</c:v>
                </c:pt>
              </c:strCache>
            </c:strRef>
          </c:cat>
          <c:val>
            <c:numRef>
              <c:f>'Taguchi L8 Four-Factor'!$F$236:$F$243</c:f>
              <c:numCache>
                <c:formatCode>General</c:formatCode>
                <c:ptCount val="8"/>
                <c:pt idx="4">
                  <c:v>52.199999999999996</c:v>
                </c:pt>
                <c:pt idx="5">
                  <c:v>105.39999999999999</c:v>
                </c:pt>
              </c:numCache>
            </c:numRef>
          </c:val>
          <c:smooth val="0"/>
          <c:extLst>
            <c:ext xmlns:c16="http://schemas.microsoft.com/office/drawing/2014/chart" uri="{C3380CC4-5D6E-409C-BE32-E72D297353CC}">
              <c16:uniqueId val="{00000002-2911-4125-9C98-9662B1D49E4D}"/>
            </c:ext>
          </c:extLst>
        </c:ser>
        <c:ser>
          <c:idx val="3"/>
          <c:order val="3"/>
          <c:tx>
            <c:strRef>
              <c:f>'Taguchi L8 Four-Factor'!$G$235</c:f>
              <c:strCache>
                <c:ptCount val="1"/>
                <c:pt idx="0">
                  <c:v>Stop Angle</c:v>
                </c:pt>
              </c:strCache>
            </c:strRef>
          </c:tx>
          <c:cat>
            <c:strRef>
              <c:f>'Taguchi L8 Four-Factor'!$C$236:$C$243</c:f>
              <c:strCache>
                <c:ptCount val="8"/>
                <c:pt idx="0">
                  <c:v>Bottom</c:v>
                </c:pt>
                <c:pt idx="1">
                  <c:v>Top</c:v>
                </c:pt>
                <c:pt idx="2">
                  <c:v>Short</c:v>
                </c:pt>
                <c:pt idx="3">
                  <c:v>Long</c:v>
                </c:pt>
                <c:pt idx="4">
                  <c:v>150</c:v>
                </c:pt>
                <c:pt idx="5">
                  <c:v>177</c:v>
                </c:pt>
                <c:pt idx="6">
                  <c:v>Hole 4</c:v>
                </c:pt>
                <c:pt idx="7">
                  <c:v>Hole 5</c:v>
                </c:pt>
              </c:strCache>
            </c:strRef>
          </c:cat>
          <c:val>
            <c:numRef>
              <c:f>'Taguchi L8 Four-Factor'!$G$236:$G$243</c:f>
              <c:numCache>
                <c:formatCode>General</c:formatCode>
                <c:ptCount val="8"/>
                <c:pt idx="6">
                  <c:v>73.575000000000003</c:v>
                </c:pt>
                <c:pt idx="7">
                  <c:v>84.024999999999991</c:v>
                </c:pt>
              </c:numCache>
            </c:numRef>
          </c:val>
          <c:smooth val="0"/>
          <c:extLst>
            <c:ext xmlns:c16="http://schemas.microsoft.com/office/drawing/2014/chart" uri="{C3380CC4-5D6E-409C-BE32-E72D297353CC}">
              <c16:uniqueId val="{00000003-2911-4125-9C98-9662B1D49E4D}"/>
            </c:ext>
          </c:extLst>
        </c:ser>
        <c:ser>
          <c:idx val="4"/>
          <c:order val="4"/>
          <c:tx>
            <c:strRef>
              <c:f>'Taguchi L8 Four-Factor'!$H$235</c:f>
              <c:strCache>
                <c:ptCount val="1"/>
                <c:pt idx="0">
                  <c:v>Avg</c:v>
                </c:pt>
              </c:strCache>
            </c:strRef>
          </c:tx>
          <c:spPr>
            <a:ln w="25400">
              <a:solidFill>
                <a:schemeClr val="tx1"/>
              </a:solidFill>
              <a:prstDash val="sysDot"/>
            </a:ln>
          </c:spPr>
          <c:marker>
            <c:symbol val="none"/>
          </c:marker>
          <c:cat>
            <c:strRef>
              <c:f>'Taguchi L8 Four-Factor'!$C$236:$C$243</c:f>
              <c:strCache>
                <c:ptCount val="8"/>
                <c:pt idx="0">
                  <c:v>Bottom</c:v>
                </c:pt>
                <c:pt idx="1">
                  <c:v>Top</c:v>
                </c:pt>
                <c:pt idx="2">
                  <c:v>Short</c:v>
                </c:pt>
                <c:pt idx="3">
                  <c:v>Long</c:v>
                </c:pt>
                <c:pt idx="4">
                  <c:v>150</c:v>
                </c:pt>
                <c:pt idx="5">
                  <c:v>177</c:v>
                </c:pt>
                <c:pt idx="6">
                  <c:v>Hole 4</c:v>
                </c:pt>
                <c:pt idx="7">
                  <c:v>Hole 5</c:v>
                </c:pt>
              </c:strCache>
            </c:strRef>
          </c:cat>
          <c:val>
            <c:numRef>
              <c:f>'Taguchi L8 Four-Factor'!$H$236:$H$243</c:f>
              <c:numCache>
                <c:formatCode>General</c:formatCode>
                <c:ptCount val="8"/>
                <c:pt idx="0">
                  <c:v>78.8</c:v>
                </c:pt>
                <c:pt idx="1">
                  <c:v>78.8</c:v>
                </c:pt>
                <c:pt idx="2">
                  <c:v>78.8</c:v>
                </c:pt>
                <c:pt idx="3">
                  <c:v>78.8</c:v>
                </c:pt>
                <c:pt idx="4">
                  <c:v>78.8</c:v>
                </c:pt>
                <c:pt idx="5">
                  <c:v>78.8</c:v>
                </c:pt>
                <c:pt idx="6">
                  <c:v>78.8</c:v>
                </c:pt>
                <c:pt idx="7">
                  <c:v>78.8</c:v>
                </c:pt>
              </c:numCache>
            </c:numRef>
          </c:val>
          <c:smooth val="0"/>
          <c:extLst>
            <c:ext xmlns:c16="http://schemas.microsoft.com/office/drawing/2014/chart" uri="{C3380CC4-5D6E-409C-BE32-E72D297353CC}">
              <c16:uniqueId val="{00000004-2911-4125-9C98-9662B1D49E4D}"/>
            </c:ext>
          </c:extLst>
        </c:ser>
        <c:dLbls>
          <c:showLegendKey val="0"/>
          <c:showVal val="0"/>
          <c:showCatName val="0"/>
          <c:showSerName val="0"/>
          <c:showPercent val="0"/>
          <c:showBubbleSize val="0"/>
        </c:dLbls>
        <c:marker val="1"/>
        <c:smooth val="0"/>
        <c:axId val="781885400"/>
        <c:axId val="781885792"/>
      </c:lineChart>
      <c:catAx>
        <c:axId val="781885400"/>
        <c:scaling>
          <c:orientation val="minMax"/>
        </c:scaling>
        <c:delete val="0"/>
        <c:axPos val="b"/>
        <c:numFmt formatCode="General" sourceLinked="1"/>
        <c:majorTickMark val="none"/>
        <c:minorTickMark val="none"/>
        <c:tickLblPos val="nextTo"/>
        <c:txPr>
          <a:bodyPr rot="-5400000" vert="horz"/>
          <a:lstStyle/>
          <a:p>
            <a:pPr>
              <a:defRPr/>
            </a:pPr>
            <a:endParaRPr lang="en-US"/>
          </a:p>
        </c:txPr>
        <c:crossAx val="781885792"/>
        <c:crosses val="autoZero"/>
        <c:auto val="1"/>
        <c:lblAlgn val="ctr"/>
        <c:lblOffset val="100"/>
        <c:noMultiLvlLbl val="0"/>
      </c:catAx>
      <c:valAx>
        <c:axId val="781885792"/>
        <c:scaling>
          <c:orientation val="minMax"/>
        </c:scaling>
        <c:delete val="0"/>
        <c:axPos val="l"/>
        <c:majorGridlines/>
        <c:title>
          <c:tx>
            <c:rich>
              <a:bodyPr/>
              <a:lstStyle/>
              <a:p>
                <a:pPr>
                  <a:defRPr>
                    <a:latin typeface="Arial" panose="020B0604020202020204" pitchFamily="34" charset="0"/>
                    <a:cs typeface="Arial" panose="020B0604020202020204" pitchFamily="34" charset="0"/>
                  </a:defRPr>
                </a:pPr>
                <a:r>
                  <a:rPr lang="en-CA">
                    <a:latin typeface="Arial" panose="020B0604020202020204" pitchFamily="34" charset="0"/>
                    <a:cs typeface="Arial" panose="020B0604020202020204" pitchFamily="34" charset="0"/>
                  </a:rPr>
                  <a:t>Mean(Mean(Y))</a:t>
                </a:r>
              </a:p>
            </c:rich>
          </c:tx>
          <c:layout>
            <c:manualLayout>
              <c:xMode val="edge"/>
              <c:yMode val="edge"/>
              <c:x val="1.1787819253438114E-2"/>
              <c:y val="0.3212832592751218"/>
            </c:manualLayout>
          </c:layout>
          <c:overlay val="0"/>
        </c:title>
        <c:numFmt formatCode="General" sourceLinked="1"/>
        <c:majorTickMark val="none"/>
        <c:minorTickMark val="none"/>
        <c:tickLblPos val="nextTo"/>
        <c:crossAx val="781885400"/>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CA" sz="1400">
                <a:latin typeface="Arial" panose="020B0604020202020204" pitchFamily="34" charset="0"/>
                <a:cs typeface="Arial" panose="020B0604020202020204" pitchFamily="34" charset="0"/>
              </a:rPr>
              <a:t>Interaction Plot for</a:t>
            </a:r>
            <a:r>
              <a:rPr lang="en-CA" sz="1400" baseline="0">
                <a:latin typeface="Arial" panose="020B0604020202020204" pitchFamily="34" charset="0"/>
                <a:cs typeface="Arial" panose="020B0604020202020204" pitchFamily="34" charset="0"/>
              </a:rPr>
              <a:t> Means</a:t>
            </a:r>
            <a:endParaRPr lang="en-CA" sz="1400">
              <a:latin typeface="Arial" panose="020B0604020202020204" pitchFamily="34" charset="0"/>
              <a:cs typeface="Arial" panose="020B0604020202020204" pitchFamily="34" charset="0"/>
            </a:endParaRPr>
          </a:p>
        </c:rich>
      </c:tx>
      <c:overlay val="0"/>
    </c:title>
    <c:autoTitleDeleted val="0"/>
    <c:plotArea>
      <c:layout>
        <c:manualLayout>
          <c:layoutTarget val="inner"/>
          <c:xMode val="edge"/>
          <c:yMode val="edge"/>
          <c:x val="0.1022510173575117"/>
          <c:y val="0.17666685412688232"/>
          <c:w val="0.6796685289856691"/>
          <c:h val="0.73689605548387693"/>
        </c:manualLayout>
      </c:layout>
      <c:lineChart>
        <c:grouping val="standard"/>
        <c:varyColors val="0"/>
        <c:ser>
          <c:idx val="0"/>
          <c:order val="0"/>
          <c:tx>
            <c:strRef>
              <c:f>'Taguchi L8 Four-Factor'!$D$247</c:f>
              <c:strCache>
                <c:ptCount val="1"/>
                <c:pt idx="0">
                  <c:v>Stop Angle=Hole 4</c:v>
                </c:pt>
              </c:strCache>
            </c:strRef>
          </c:tx>
          <c:cat>
            <c:strRef>
              <c:f>'Taguchi L8 Four-Factor'!$C$248:$C$249</c:f>
              <c:strCache>
                <c:ptCount val="2"/>
                <c:pt idx="0">
                  <c:v>Start Angle=150</c:v>
                </c:pt>
                <c:pt idx="1">
                  <c:v>Start Angle=177</c:v>
                </c:pt>
              </c:strCache>
            </c:strRef>
          </c:cat>
          <c:val>
            <c:numRef>
              <c:f>'Taguchi L8 Four-Factor'!$D$248:$D$249</c:f>
              <c:numCache>
                <c:formatCode>General</c:formatCode>
                <c:ptCount val="2"/>
                <c:pt idx="0">
                  <c:v>56.833333333333329</c:v>
                </c:pt>
                <c:pt idx="1">
                  <c:v>90.316666666666663</c:v>
                </c:pt>
              </c:numCache>
            </c:numRef>
          </c:val>
          <c:smooth val="0"/>
          <c:extLst>
            <c:ext xmlns:c16="http://schemas.microsoft.com/office/drawing/2014/chart" uri="{C3380CC4-5D6E-409C-BE32-E72D297353CC}">
              <c16:uniqueId val="{00000000-1002-4E81-8ACF-FD8406BF9DEE}"/>
            </c:ext>
          </c:extLst>
        </c:ser>
        <c:ser>
          <c:idx val="1"/>
          <c:order val="1"/>
          <c:tx>
            <c:strRef>
              <c:f>'Taguchi L8 Four-Factor'!$E$247</c:f>
              <c:strCache>
                <c:ptCount val="1"/>
                <c:pt idx="0">
                  <c:v>Stop Angle=Hole 5</c:v>
                </c:pt>
              </c:strCache>
            </c:strRef>
          </c:tx>
          <c:cat>
            <c:strRef>
              <c:f>'Taguchi L8 Four-Factor'!$C$248:$C$249</c:f>
              <c:strCache>
                <c:ptCount val="2"/>
                <c:pt idx="0">
                  <c:v>Start Angle=150</c:v>
                </c:pt>
                <c:pt idx="1">
                  <c:v>Start Angle=177</c:v>
                </c:pt>
              </c:strCache>
            </c:strRef>
          </c:cat>
          <c:val>
            <c:numRef>
              <c:f>'Taguchi L8 Four-Factor'!$E$248:$E$249</c:f>
              <c:numCache>
                <c:formatCode>General</c:formatCode>
                <c:ptCount val="2"/>
                <c:pt idx="0">
                  <c:v>47.566666666666663</c:v>
                </c:pt>
                <c:pt idx="1">
                  <c:v>120.48333333333332</c:v>
                </c:pt>
              </c:numCache>
            </c:numRef>
          </c:val>
          <c:smooth val="0"/>
          <c:extLst>
            <c:ext xmlns:c16="http://schemas.microsoft.com/office/drawing/2014/chart" uri="{C3380CC4-5D6E-409C-BE32-E72D297353CC}">
              <c16:uniqueId val="{00000001-1002-4E81-8ACF-FD8406BF9DEE}"/>
            </c:ext>
          </c:extLst>
        </c:ser>
        <c:dLbls>
          <c:showLegendKey val="0"/>
          <c:showVal val="0"/>
          <c:showCatName val="0"/>
          <c:showSerName val="0"/>
          <c:showPercent val="0"/>
          <c:showBubbleSize val="0"/>
        </c:dLbls>
        <c:marker val="1"/>
        <c:smooth val="0"/>
        <c:axId val="781888144"/>
        <c:axId val="781888536"/>
      </c:lineChart>
      <c:catAx>
        <c:axId val="781888144"/>
        <c:scaling>
          <c:orientation val="minMax"/>
        </c:scaling>
        <c:delete val="0"/>
        <c:axPos val="b"/>
        <c:numFmt formatCode="General" sourceLinked="0"/>
        <c:majorTickMark val="none"/>
        <c:minorTickMark val="none"/>
        <c:tickLblPos val="nextTo"/>
        <c:crossAx val="781888536"/>
        <c:crosses val="autoZero"/>
        <c:auto val="1"/>
        <c:lblAlgn val="ctr"/>
        <c:lblOffset val="100"/>
        <c:noMultiLvlLbl val="0"/>
      </c:catAx>
      <c:valAx>
        <c:axId val="781888536"/>
        <c:scaling>
          <c:orientation val="minMax"/>
        </c:scaling>
        <c:delete val="0"/>
        <c:axPos val="l"/>
        <c:majorGridlines/>
        <c:title>
          <c:tx>
            <c:rich>
              <a:bodyPr/>
              <a:lstStyle/>
              <a:p>
                <a:pPr>
                  <a:defRPr>
                    <a:latin typeface="Arial" panose="020B0604020202020204" pitchFamily="34" charset="0"/>
                    <a:cs typeface="Arial" panose="020B0604020202020204" pitchFamily="34" charset="0"/>
                  </a:defRPr>
                </a:pPr>
                <a:r>
                  <a:rPr lang="en-CA">
                    <a:latin typeface="Arial" panose="020B0604020202020204" pitchFamily="34" charset="0"/>
                    <a:cs typeface="Arial" panose="020B0604020202020204" pitchFamily="34" charset="0"/>
                  </a:rPr>
                  <a:t>Mean(Mean(Y))</a:t>
                </a:r>
              </a:p>
            </c:rich>
          </c:tx>
          <c:layout>
            <c:manualLayout>
              <c:xMode val="edge"/>
              <c:yMode val="edge"/>
              <c:x val="1.1787819253438114E-2"/>
              <c:y val="0.33512429812655292"/>
            </c:manualLayout>
          </c:layout>
          <c:overlay val="0"/>
        </c:title>
        <c:numFmt formatCode="General" sourceLinked="1"/>
        <c:majorTickMark val="none"/>
        <c:minorTickMark val="none"/>
        <c:tickLblPos val="nextTo"/>
        <c:crossAx val="781888144"/>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'Taguchi L8 Four-Factor'!$D$276</c:f>
          <c:strCache>
            <c:ptCount val="1"/>
            <c:pt idx="0">
              <c:v>Pareto of Deltas for StDevs</c:v>
            </c:pt>
          </c:strCache>
        </c:strRef>
      </c:tx>
      <c:layout>
        <c:manualLayout>
          <c:xMode val="edge"/>
          <c:yMode val="edge"/>
          <c:x val="0.35326805080186802"/>
          <c:y val="7.0240412375864703E-2"/>
        </c:manualLayout>
      </c:layout>
      <c:overlay val="0"/>
      <c:spPr>
        <a:noFill/>
        <a:ln w="25400">
          <a:noFill/>
        </a:ln>
      </c:spPr>
      <c:txPr>
        <a:bodyPr/>
        <a:lstStyle/>
        <a:p>
          <a:pPr>
            <a:defRPr sz="1400" b="1" i="0" u="none" strike="noStrike" baseline="0">
              <a:solidFill>
                <a:srgbClr val="000000"/>
              </a:solidFill>
              <a:latin typeface="Arial"/>
              <a:ea typeface="Arial"/>
              <a:cs typeface="Arial"/>
            </a:defRPr>
          </a:pPr>
          <a:endParaRPr lang="en-US"/>
        </a:p>
      </c:txPr>
    </c:title>
    <c:autoTitleDeleted val="0"/>
    <c:plotArea>
      <c:layout>
        <c:manualLayout>
          <c:layoutTarget val="inner"/>
          <c:xMode val="edge"/>
          <c:yMode val="edge"/>
          <c:x val="0.12224453413831504"/>
          <c:y val="0.18858420569969492"/>
          <c:w val="0.85170424022286795"/>
          <c:h val="0.62711968207044899"/>
        </c:manualLayout>
      </c:layout>
      <c:barChart>
        <c:barDir val="col"/>
        <c:grouping val="clustered"/>
        <c:varyColors val="0"/>
        <c:ser>
          <c:idx val="1"/>
          <c:order val="0"/>
          <c:spPr>
            <a:solidFill>
              <a:srgbClr val="993366"/>
            </a:solidFill>
            <a:ln w="12700">
              <a:solidFill>
                <a:srgbClr val="000000"/>
              </a:solidFill>
              <a:prstDash val="solid"/>
            </a:ln>
          </c:spPr>
          <c:invertIfNegative val="0"/>
          <c:cat>
            <c:strRef>
              <c:f>'Taguchi L8 Four-Factor'!$AK$206:$AN$206</c:f>
              <c:strCache>
                <c:ptCount val="4"/>
                <c:pt idx="0">
                  <c:v>Arm Length</c:v>
                </c:pt>
                <c:pt idx="1">
                  <c:v>Hook</c:v>
                </c:pt>
                <c:pt idx="2">
                  <c:v>Stop Angle</c:v>
                </c:pt>
                <c:pt idx="3">
                  <c:v>Start Angle</c:v>
                </c:pt>
              </c:strCache>
            </c:strRef>
          </c:cat>
          <c:val>
            <c:numRef>
              <c:f>'Taguchi L8 Four-Factor'!$AK$207:$AN$207</c:f>
              <c:numCache>
                <c:formatCode>General</c:formatCode>
                <c:ptCount val="4"/>
                <c:pt idx="0">
                  <c:v>0.45320872877738971</c:v>
                </c:pt>
                <c:pt idx="1">
                  <c:v>0.39707760405421966</c:v>
                </c:pt>
                <c:pt idx="2">
                  <c:v>0.23857453480773416</c:v>
                </c:pt>
                <c:pt idx="3">
                  <c:v>0.18429336064913571</c:v>
                </c:pt>
              </c:numCache>
            </c:numRef>
          </c:val>
          <c:extLst>
            <c:ext xmlns:c16="http://schemas.microsoft.com/office/drawing/2014/chart" uri="{C3380CC4-5D6E-409C-BE32-E72D297353CC}">
              <c16:uniqueId val="{00000000-EAAC-4258-9546-45E078B50305}"/>
            </c:ext>
          </c:extLst>
        </c:ser>
        <c:dLbls>
          <c:showLegendKey val="0"/>
          <c:showVal val="0"/>
          <c:showCatName val="0"/>
          <c:showSerName val="0"/>
          <c:showPercent val="0"/>
          <c:showBubbleSize val="0"/>
        </c:dLbls>
        <c:gapWidth val="150"/>
        <c:axId val="781889320"/>
        <c:axId val="781889712"/>
      </c:barChart>
      <c:lineChart>
        <c:grouping val="standard"/>
        <c:varyColors val="0"/>
        <c:ser>
          <c:idx val="0"/>
          <c:order val="1"/>
          <c:spPr>
            <a:ln w="12700">
              <a:solidFill>
                <a:srgbClr val="000080"/>
              </a:solidFill>
              <a:prstDash val="solid"/>
            </a:ln>
          </c:spPr>
          <c:marker>
            <c:symbol val="none"/>
          </c:marker>
          <c:val>
            <c:numRef>
              <c:f>'Taguchi L8 Four-Factor'!$AS$201:$AU$201</c:f>
              <c:numCache>
                <c:formatCode>General</c:formatCode>
                <c:ptCount val="3"/>
                <c:pt idx="2">
                  <c:v>0</c:v>
                </c:pt>
              </c:numCache>
            </c:numRef>
          </c:val>
          <c:smooth val="0"/>
          <c:extLst>
            <c:ext xmlns:c16="http://schemas.microsoft.com/office/drawing/2014/chart" uri="{C3380CC4-5D6E-409C-BE32-E72D297353CC}">
              <c16:uniqueId val="{00000001-EAAC-4258-9546-45E078B50305}"/>
            </c:ext>
          </c:extLst>
        </c:ser>
        <c:dLbls>
          <c:showLegendKey val="0"/>
          <c:showVal val="0"/>
          <c:showCatName val="0"/>
          <c:showSerName val="0"/>
          <c:showPercent val="0"/>
          <c:showBubbleSize val="0"/>
        </c:dLbls>
        <c:marker val="1"/>
        <c:smooth val="0"/>
        <c:axId val="781890104"/>
        <c:axId val="781890496"/>
      </c:lineChart>
      <c:catAx>
        <c:axId val="781889320"/>
        <c:scaling>
          <c:orientation val="minMax"/>
        </c:scaling>
        <c:delete val="0"/>
        <c:axPos val="b"/>
        <c:numFmt formatCode="General" sourceLinked="0"/>
        <c:majorTickMark val="cross"/>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en-US"/>
          </a:p>
        </c:txPr>
        <c:crossAx val="781889712"/>
        <c:crosses val="autoZero"/>
        <c:auto val="0"/>
        <c:lblAlgn val="ctr"/>
        <c:lblOffset val="100"/>
        <c:tickLblSkip val="1"/>
        <c:tickMarkSkip val="1"/>
        <c:noMultiLvlLbl val="1"/>
      </c:catAx>
      <c:valAx>
        <c:axId val="781889712"/>
        <c:scaling>
          <c:orientation val="minMax"/>
        </c:scaling>
        <c:delete val="0"/>
        <c:axPos val="l"/>
        <c:title>
          <c:tx>
            <c:rich>
              <a:bodyPr/>
              <a:lstStyle/>
              <a:p>
                <a:pPr>
                  <a:defRPr sz="1000" b="1" i="0" u="none" strike="noStrike" baseline="0">
                    <a:solidFill>
                      <a:srgbClr val="000000"/>
                    </a:solidFill>
                    <a:latin typeface="Arial"/>
                    <a:ea typeface="Arial"/>
                    <a:cs typeface="Arial"/>
                  </a:defRPr>
                </a:pPr>
                <a:r>
                  <a:rPr lang="en-US" b="1"/>
                  <a:t>Delta</a:t>
                </a:r>
              </a:p>
            </c:rich>
          </c:tx>
          <c:layout>
            <c:manualLayout>
              <c:xMode val="edge"/>
              <c:yMode val="edge"/>
              <c:x val="1.1787819253438114E-2"/>
              <c:y val="0.42517754415106634"/>
            </c:manualLayout>
          </c:layout>
          <c:overlay val="0"/>
          <c:spPr>
            <a:noFill/>
            <a:ln w="25400">
              <a:noFill/>
            </a:ln>
          </c:spPr>
        </c:title>
        <c:numFmt formatCode="General" sourceLinked="1"/>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781889320"/>
        <c:crosses val="autoZero"/>
        <c:crossBetween val="between"/>
      </c:valAx>
      <c:catAx>
        <c:axId val="781890104"/>
        <c:scaling>
          <c:orientation val="minMax"/>
        </c:scaling>
        <c:delete val="1"/>
        <c:axPos val="b"/>
        <c:majorTickMark val="out"/>
        <c:minorTickMark val="none"/>
        <c:tickLblPos val="nextTo"/>
        <c:crossAx val="781890496"/>
        <c:crosses val="autoZero"/>
        <c:auto val="0"/>
        <c:lblAlgn val="ctr"/>
        <c:lblOffset val="100"/>
        <c:noMultiLvlLbl val="1"/>
      </c:catAx>
      <c:valAx>
        <c:axId val="781890496"/>
        <c:scaling>
          <c:orientation val="minMax"/>
        </c:scaling>
        <c:delete val="1"/>
        <c:axPos val="l"/>
        <c:numFmt formatCode="General" sourceLinked="1"/>
        <c:majorTickMark val="out"/>
        <c:minorTickMark val="none"/>
        <c:tickLblPos val="nextTo"/>
        <c:crossAx val="781890104"/>
        <c:crosses val="autoZero"/>
        <c:crossBetween val="between"/>
      </c:valAx>
      <c:spPr>
        <a:solidFill>
          <a:srgbClr val="C0C0C0"/>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0.75" l="0.7" r="0.7" t="0.75" header="0.3" footer="0.3"/>
    <c:pageSetup orientation="portrait" horizontalDpi="-4"/>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'Taguchi L8 Four-Factor'!$F$276</c:f>
          <c:strCache>
            <c:ptCount val="1"/>
            <c:pt idx="0">
              <c:v>Main Effects Plot for StDevs</c:v>
            </c:pt>
          </c:strCache>
        </c:strRef>
      </c:tx>
      <c:overlay val="0"/>
      <c:txPr>
        <a:bodyPr/>
        <a:lstStyle/>
        <a:p>
          <a:pPr>
            <a:defRPr sz="1400">
              <a:latin typeface="Arial" panose="020B0604020202020204" pitchFamily="34" charset="0"/>
              <a:cs typeface="Arial" panose="020B0604020202020204" pitchFamily="34" charset="0"/>
            </a:defRPr>
          </a:pPr>
          <a:endParaRPr lang="en-US"/>
        </a:p>
      </c:txPr>
    </c:title>
    <c:autoTitleDeleted val="0"/>
    <c:plotArea>
      <c:layout>
        <c:manualLayout>
          <c:layoutTarget val="inner"/>
          <c:xMode val="edge"/>
          <c:yMode val="edge"/>
          <c:x val="0.12744780239731673"/>
          <c:y val="0.16905094394528095"/>
          <c:w val="0.65525075337024941"/>
          <c:h val="0.57175332778188237"/>
        </c:manualLayout>
      </c:layout>
      <c:lineChart>
        <c:grouping val="standard"/>
        <c:varyColors val="0"/>
        <c:ser>
          <c:idx val="0"/>
          <c:order val="0"/>
          <c:tx>
            <c:strRef>
              <c:f>'Taguchi L8 Four-Factor'!$AK$235</c:f>
              <c:strCache>
                <c:ptCount val="1"/>
                <c:pt idx="0">
                  <c:v>Hook</c:v>
                </c:pt>
              </c:strCache>
            </c:strRef>
          </c:tx>
          <c:cat>
            <c:strRef>
              <c:f>'Taguchi L8 Four-Factor'!$AJ$236:$AJ$243</c:f>
              <c:strCache>
                <c:ptCount val="8"/>
                <c:pt idx="0">
                  <c:v>Bottom</c:v>
                </c:pt>
                <c:pt idx="1">
                  <c:v>Top</c:v>
                </c:pt>
                <c:pt idx="2">
                  <c:v>Short</c:v>
                </c:pt>
                <c:pt idx="3">
                  <c:v>Long</c:v>
                </c:pt>
                <c:pt idx="4">
                  <c:v>150</c:v>
                </c:pt>
                <c:pt idx="5">
                  <c:v>177</c:v>
                </c:pt>
                <c:pt idx="6">
                  <c:v>Hole 4</c:v>
                </c:pt>
                <c:pt idx="7">
                  <c:v>Hole 5</c:v>
                </c:pt>
              </c:strCache>
            </c:strRef>
          </c:cat>
          <c:val>
            <c:numRef>
              <c:f>'Taguchi L8 Four-Factor'!$AK$236:$AK$243</c:f>
              <c:numCache>
                <c:formatCode>General</c:formatCode>
                <c:ptCount val="8"/>
                <c:pt idx="0">
                  <c:v>1.0819473678831886</c:v>
                </c:pt>
                <c:pt idx="1">
                  <c:v>0.68486976382896891</c:v>
                </c:pt>
              </c:numCache>
            </c:numRef>
          </c:val>
          <c:smooth val="0"/>
          <c:extLst>
            <c:ext xmlns:c16="http://schemas.microsoft.com/office/drawing/2014/chart" uri="{C3380CC4-5D6E-409C-BE32-E72D297353CC}">
              <c16:uniqueId val="{00000000-74A7-4AD9-9346-0B4201FB2D6A}"/>
            </c:ext>
          </c:extLst>
        </c:ser>
        <c:ser>
          <c:idx val="1"/>
          <c:order val="1"/>
          <c:tx>
            <c:strRef>
              <c:f>'Taguchi L8 Four-Factor'!$AL$235</c:f>
              <c:strCache>
                <c:ptCount val="1"/>
                <c:pt idx="0">
                  <c:v>Arm Length</c:v>
                </c:pt>
              </c:strCache>
            </c:strRef>
          </c:tx>
          <c:cat>
            <c:strRef>
              <c:f>'Taguchi L8 Four-Factor'!$AJ$236:$AJ$243</c:f>
              <c:strCache>
                <c:ptCount val="8"/>
                <c:pt idx="0">
                  <c:v>Bottom</c:v>
                </c:pt>
                <c:pt idx="1">
                  <c:v>Top</c:v>
                </c:pt>
                <c:pt idx="2">
                  <c:v>Short</c:v>
                </c:pt>
                <c:pt idx="3">
                  <c:v>Long</c:v>
                </c:pt>
                <c:pt idx="4">
                  <c:v>150</c:v>
                </c:pt>
                <c:pt idx="5">
                  <c:v>177</c:v>
                </c:pt>
                <c:pt idx="6">
                  <c:v>Hole 4</c:v>
                </c:pt>
                <c:pt idx="7">
                  <c:v>Hole 5</c:v>
                </c:pt>
              </c:strCache>
            </c:strRef>
          </c:cat>
          <c:val>
            <c:numRef>
              <c:f>'Taguchi L8 Four-Factor'!$AL$236:$AL$243</c:f>
              <c:numCache>
                <c:formatCode>General</c:formatCode>
                <c:ptCount val="8"/>
                <c:pt idx="2">
                  <c:v>1.1100129302447737</c:v>
                </c:pt>
                <c:pt idx="3">
                  <c:v>0.65680420146738394</c:v>
                </c:pt>
              </c:numCache>
            </c:numRef>
          </c:val>
          <c:smooth val="0"/>
          <c:extLst>
            <c:ext xmlns:c16="http://schemas.microsoft.com/office/drawing/2014/chart" uri="{C3380CC4-5D6E-409C-BE32-E72D297353CC}">
              <c16:uniqueId val="{00000001-74A7-4AD9-9346-0B4201FB2D6A}"/>
            </c:ext>
          </c:extLst>
        </c:ser>
        <c:ser>
          <c:idx val="2"/>
          <c:order val="2"/>
          <c:tx>
            <c:strRef>
              <c:f>'Taguchi L8 Four-Factor'!$AM$235</c:f>
              <c:strCache>
                <c:ptCount val="1"/>
                <c:pt idx="0">
                  <c:v>Start Angle</c:v>
                </c:pt>
              </c:strCache>
            </c:strRef>
          </c:tx>
          <c:cat>
            <c:strRef>
              <c:f>'Taguchi L8 Four-Factor'!$AJ$236:$AJ$243</c:f>
              <c:strCache>
                <c:ptCount val="8"/>
                <c:pt idx="0">
                  <c:v>Bottom</c:v>
                </c:pt>
                <c:pt idx="1">
                  <c:v>Top</c:v>
                </c:pt>
                <c:pt idx="2">
                  <c:v>Short</c:v>
                </c:pt>
                <c:pt idx="3">
                  <c:v>Long</c:v>
                </c:pt>
                <c:pt idx="4">
                  <c:v>150</c:v>
                </c:pt>
                <c:pt idx="5">
                  <c:v>177</c:v>
                </c:pt>
                <c:pt idx="6">
                  <c:v>Hole 4</c:v>
                </c:pt>
                <c:pt idx="7">
                  <c:v>Hole 5</c:v>
                </c:pt>
              </c:strCache>
            </c:strRef>
          </c:cat>
          <c:val>
            <c:numRef>
              <c:f>'Taguchi L8 Four-Factor'!$AM$236:$AM$243</c:f>
              <c:numCache>
                <c:formatCode>General</c:formatCode>
                <c:ptCount val="8"/>
                <c:pt idx="4">
                  <c:v>0.79126188553151089</c:v>
                </c:pt>
                <c:pt idx="5">
                  <c:v>0.9755552461806466</c:v>
                </c:pt>
              </c:numCache>
            </c:numRef>
          </c:val>
          <c:smooth val="0"/>
          <c:extLst>
            <c:ext xmlns:c16="http://schemas.microsoft.com/office/drawing/2014/chart" uri="{C3380CC4-5D6E-409C-BE32-E72D297353CC}">
              <c16:uniqueId val="{00000002-74A7-4AD9-9346-0B4201FB2D6A}"/>
            </c:ext>
          </c:extLst>
        </c:ser>
        <c:ser>
          <c:idx val="3"/>
          <c:order val="3"/>
          <c:tx>
            <c:strRef>
              <c:f>'Taguchi L8 Four-Factor'!$AN$235</c:f>
              <c:strCache>
                <c:ptCount val="1"/>
                <c:pt idx="0">
                  <c:v>Stop Angle</c:v>
                </c:pt>
              </c:strCache>
            </c:strRef>
          </c:tx>
          <c:cat>
            <c:strRef>
              <c:f>'Taguchi L8 Four-Factor'!$AJ$236:$AJ$243</c:f>
              <c:strCache>
                <c:ptCount val="8"/>
                <c:pt idx="0">
                  <c:v>Bottom</c:v>
                </c:pt>
                <c:pt idx="1">
                  <c:v>Top</c:v>
                </c:pt>
                <c:pt idx="2">
                  <c:v>Short</c:v>
                </c:pt>
                <c:pt idx="3">
                  <c:v>Long</c:v>
                </c:pt>
                <c:pt idx="4">
                  <c:v>150</c:v>
                </c:pt>
                <c:pt idx="5">
                  <c:v>177</c:v>
                </c:pt>
                <c:pt idx="6">
                  <c:v>Hole 4</c:v>
                </c:pt>
                <c:pt idx="7">
                  <c:v>Hole 5</c:v>
                </c:pt>
              </c:strCache>
            </c:strRef>
          </c:cat>
          <c:val>
            <c:numRef>
              <c:f>'Taguchi L8 Four-Factor'!$AN$236:$AN$243</c:f>
              <c:numCache>
                <c:formatCode>General</c:formatCode>
                <c:ptCount val="8"/>
                <c:pt idx="6">
                  <c:v>0.76412129845221166</c:v>
                </c:pt>
                <c:pt idx="7">
                  <c:v>1.0026958332599458</c:v>
                </c:pt>
              </c:numCache>
            </c:numRef>
          </c:val>
          <c:smooth val="0"/>
          <c:extLst>
            <c:ext xmlns:c16="http://schemas.microsoft.com/office/drawing/2014/chart" uri="{C3380CC4-5D6E-409C-BE32-E72D297353CC}">
              <c16:uniqueId val="{00000003-74A7-4AD9-9346-0B4201FB2D6A}"/>
            </c:ext>
          </c:extLst>
        </c:ser>
        <c:ser>
          <c:idx val="4"/>
          <c:order val="4"/>
          <c:tx>
            <c:strRef>
              <c:f>'Taguchi L8 Four-Factor'!$AO$235</c:f>
              <c:strCache>
                <c:ptCount val="1"/>
                <c:pt idx="0">
                  <c:v>Avg</c:v>
                </c:pt>
              </c:strCache>
            </c:strRef>
          </c:tx>
          <c:spPr>
            <a:ln w="25400">
              <a:solidFill>
                <a:schemeClr val="tx1"/>
              </a:solidFill>
              <a:prstDash val="sysDot"/>
            </a:ln>
          </c:spPr>
          <c:marker>
            <c:symbol val="none"/>
          </c:marker>
          <c:cat>
            <c:strRef>
              <c:f>'Taguchi L8 Four-Factor'!$AJ$236:$AJ$243</c:f>
              <c:strCache>
                <c:ptCount val="8"/>
                <c:pt idx="0">
                  <c:v>Bottom</c:v>
                </c:pt>
                <c:pt idx="1">
                  <c:v>Top</c:v>
                </c:pt>
                <c:pt idx="2">
                  <c:v>Short</c:v>
                </c:pt>
                <c:pt idx="3">
                  <c:v>Long</c:v>
                </c:pt>
                <c:pt idx="4">
                  <c:v>150</c:v>
                </c:pt>
                <c:pt idx="5">
                  <c:v>177</c:v>
                </c:pt>
                <c:pt idx="6">
                  <c:v>Hole 4</c:v>
                </c:pt>
                <c:pt idx="7">
                  <c:v>Hole 5</c:v>
                </c:pt>
              </c:strCache>
            </c:strRef>
          </c:cat>
          <c:val>
            <c:numRef>
              <c:f>'Taguchi L8 Four-Factor'!$AO$236:$AO$243</c:f>
              <c:numCache>
                <c:formatCode>General</c:formatCode>
                <c:ptCount val="8"/>
                <c:pt idx="0">
                  <c:v>0.88340856585607874</c:v>
                </c:pt>
                <c:pt idx="1">
                  <c:v>0.88340856585607874</c:v>
                </c:pt>
                <c:pt idx="2">
                  <c:v>0.88340856585607874</c:v>
                </c:pt>
                <c:pt idx="3">
                  <c:v>0.88340856585607874</c:v>
                </c:pt>
                <c:pt idx="4">
                  <c:v>0.88340856585607874</c:v>
                </c:pt>
                <c:pt idx="5">
                  <c:v>0.88340856585607874</c:v>
                </c:pt>
                <c:pt idx="6">
                  <c:v>0.88340856585607874</c:v>
                </c:pt>
                <c:pt idx="7">
                  <c:v>0.88340856585607874</c:v>
                </c:pt>
              </c:numCache>
            </c:numRef>
          </c:val>
          <c:smooth val="0"/>
          <c:extLst>
            <c:ext xmlns:c16="http://schemas.microsoft.com/office/drawing/2014/chart" uri="{C3380CC4-5D6E-409C-BE32-E72D297353CC}">
              <c16:uniqueId val="{00000004-74A7-4AD9-9346-0B4201FB2D6A}"/>
            </c:ext>
          </c:extLst>
        </c:ser>
        <c:dLbls>
          <c:showLegendKey val="0"/>
          <c:showVal val="0"/>
          <c:showCatName val="0"/>
          <c:showSerName val="0"/>
          <c:showPercent val="0"/>
          <c:showBubbleSize val="0"/>
        </c:dLbls>
        <c:marker val="1"/>
        <c:smooth val="0"/>
        <c:axId val="781891280"/>
        <c:axId val="781891672"/>
      </c:lineChart>
      <c:catAx>
        <c:axId val="781891280"/>
        <c:scaling>
          <c:orientation val="minMax"/>
        </c:scaling>
        <c:delete val="0"/>
        <c:axPos val="b"/>
        <c:numFmt formatCode="General" sourceLinked="1"/>
        <c:majorTickMark val="none"/>
        <c:minorTickMark val="none"/>
        <c:tickLblPos val="nextTo"/>
        <c:txPr>
          <a:bodyPr rot="-5400000" vert="horz"/>
          <a:lstStyle/>
          <a:p>
            <a:pPr>
              <a:defRPr/>
            </a:pPr>
            <a:endParaRPr lang="en-US"/>
          </a:p>
        </c:txPr>
        <c:crossAx val="781891672"/>
        <c:crosses val="autoZero"/>
        <c:auto val="1"/>
        <c:lblAlgn val="ctr"/>
        <c:lblOffset val="100"/>
        <c:noMultiLvlLbl val="0"/>
      </c:catAx>
      <c:valAx>
        <c:axId val="781891672"/>
        <c:scaling>
          <c:orientation val="minMax"/>
        </c:scaling>
        <c:delete val="0"/>
        <c:axPos val="l"/>
        <c:majorGridlines/>
        <c:title>
          <c:tx>
            <c:strRef>
              <c:f>'Taguchi L8 Four-Factor'!$G$276</c:f>
              <c:strCache>
                <c:ptCount val="1"/>
                <c:pt idx="0">
                  <c:v>Mean(StDev(Y))</c:v>
                </c:pt>
              </c:strCache>
            </c:strRef>
          </c:tx>
          <c:layout>
            <c:manualLayout>
              <c:xMode val="edge"/>
              <c:yMode val="edge"/>
              <c:x val="1.1787819253438114E-2"/>
              <c:y val="0.31956420075391362"/>
            </c:manualLayout>
          </c:layout>
          <c:overlay val="0"/>
          <c:txPr>
            <a:bodyPr/>
            <a:lstStyle/>
            <a:p>
              <a:pPr>
                <a:defRPr>
                  <a:latin typeface="Arial" panose="020B0604020202020204" pitchFamily="34" charset="0"/>
                  <a:cs typeface="Arial" panose="020B0604020202020204" pitchFamily="34" charset="0"/>
                </a:defRPr>
              </a:pPr>
              <a:endParaRPr lang="en-US"/>
            </a:p>
          </c:txPr>
        </c:title>
        <c:numFmt formatCode="General" sourceLinked="1"/>
        <c:majorTickMark val="none"/>
        <c:minorTickMark val="none"/>
        <c:tickLblPos val="nextTo"/>
        <c:crossAx val="781891280"/>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'Taguchi L8 Four-Factor'!$H$276</c:f>
          <c:strCache>
            <c:ptCount val="1"/>
            <c:pt idx="0">
              <c:v>Interaction Plot for StDevs</c:v>
            </c:pt>
          </c:strCache>
        </c:strRef>
      </c:tx>
      <c:overlay val="0"/>
      <c:txPr>
        <a:bodyPr/>
        <a:lstStyle/>
        <a:p>
          <a:pPr>
            <a:defRPr sz="1400">
              <a:latin typeface="Arial" panose="020B0604020202020204" pitchFamily="34" charset="0"/>
              <a:cs typeface="Arial" panose="020B0604020202020204" pitchFamily="34" charset="0"/>
            </a:defRPr>
          </a:pPr>
          <a:endParaRPr lang="en-US"/>
        </a:p>
      </c:txPr>
    </c:title>
    <c:autoTitleDeleted val="0"/>
    <c:plotArea>
      <c:layout>
        <c:manualLayout>
          <c:layoutTarget val="inner"/>
          <c:xMode val="edge"/>
          <c:yMode val="edge"/>
          <c:x val="9.7455154955592024E-2"/>
          <c:y val="0.18701791820811942"/>
          <c:w val="0.68404964348326447"/>
          <c:h val="0.72654499140263984"/>
        </c:manualLayout>
      </c:layout>
      <c:lineChart>
        <c:grouping val="standard"/>
        <c:varyColors val="0"/>
        <c:ser>
          <c:idx val="0"/>
          <c:order val="0"/>
          <c:tx>
            <c:strRef>
              <c:f>'Taguchi L8 Four-Factor'!$AK$247</c:f>
              <c:strCache>
                <c:ptCount val="1"/>
                <c:pt idx="0">
                  <c:v>Stop Angle=Hole 4</c:v>
                </c:pt>
              </c:strCache>
            </c:strRef>
          </c:tx>
          <c:cat>
            <c:strRef>
              <c:f>'Taguchi L8 Four-Factor'!$AJ$248:$AJ$249</c:f>
              <c:strCache>
                <c:ptCount val="2"/>
                <c:pt idx="0">
                  <c:v>Start Angle=150</c:v>
                </c:pt>
                <c:pt idx="1">
                  <c:v>Start Angle=177</c:v>
                </c:pt>
              </c:strCache>
            </c:strRef>
          </c:cat>
          <c:val>
            <c:numRef>
              <c:f>'Taguchi L8 Four-Factor'!$AK$248:$AK$249</c:f>
              <c:numCache>
                <c:formatCode>General</c:formatCode>
                <c:ptCount val="2"/>
                <c:pt idx="0">
                  <c:v>0.65207259421636854</c:v>
                </c:pt>
                <c:pt idx="1">
                  <c:v>0.87617000268805489</c:v>
                </c:pt>
              </c:numCache>
            </c:numRef>
          </c:val>
          <c:smooth val="0"/>
          <c:extLst>
            <c:ext xmlns:c16="http://schemas.microsoft.com/office/drawing/2014/chart" uri="{C3380CC4-5D6E-409C-BE32-E72D297353CC}">
              <c16:uniqueId val="{00000000-D3BF-437D-9CE3-33055499E3B8}"/>
            </c:ext>
          </c:extLst>
        </c:ser>
        <c:ser>
          <c:idx val="1"/>
          <c:order val="1"/>
          <c:tx>
            <c:strRef>
              <c:f>'Taguchi L8 Four-Factor'!$AL$247</c:f>
              <c:strCache>
                <c:ptCount val="1"/>
                <c:pt idx="0">
                  <c:v>Stop Angle=Hole 5</c:v>
                </c:pt>
              </c:strCache>
            </c:strRef>
          </c:tx>
          <c:cat>
            <c:strRef>
              <c:f>'Taguchi L8 Four-Factor'!$AJ$248:$AJ$249</c:f>
              <c:strCache>
                <c:ptCount val="2"/>
                <c:pt idx="0">
                  <c:v>Start Angle=150</c:v>
                </c:pt>
                <c:pt idx="1">
                  <c:v>Start Angle=177</c:v>
                </c:pt>
              </c:strCache>
            </c:strRef>
          </c:cat>
          <c:val>
            <c:numRef>
              <c:f>'Taguchi L8 Four-Factor'!$AL$248:$AL$249</c:f>
              <c:numCache>
                <c:formatCode>General</c:formatCode>
                <c:ptCount val="2"/>
                <c:pt idx="0">
                  <c:v>0.93045117684665324</c:v>
                </c:pt>
                <c:pt idx="1">
                  <c:v>1.0749404896732384</c:v>
                </c:pt>
              </c:numCache>
            </c:numRef>
          </c:val>
          <c:smooth val="0"/>
          <c:extLst>
            <c:ext xmlns:c16="http://schemas.microsoft.com/office/drawing/2014/chart" uri="{C3380CC4-5D6E-409C-BE32-E72D297353CC}">
              <c16:uniqueId val="{00000001-D3BF-437D-9CE3-33055499E3B8}"/>
            </c:ext>
          </c:extLst>
        </c:ser>
        <c:dLbls>
          <c:showLegendKey val="0"/>
          <c:showVal val="0"/>
          <c:showCatName val="0"/>
          <c:showSerName val="0"/>
          <c:showPercent val="0"/>
          <c:showBubbleSize val="0"/>
        </c:dLbls>
        <c:marker val="1"/>
        <c:smooth val="0"/>
        <c:axId val="781887752"/>
        <c:axId val="781887360"/>
      </c:lineChart>
      <c:catAx>
        <c:axId val="781887752"/>
        <c:scaling>
          <c:orientation val="minMax"/>
        </c:scaling>
        <c:delete val="0"/>
        <c:axPos val="b"/>
        <c:numFmt formatCode="General" sourceLinked="0"/>
        <c:majorTickMark val="none"/>
        <c:minorTickMark val="none"/>
        <c:tickLblPos val="nextTo"/>
        <c:crossAx val="781887360"/>
        <c:crosses val="autoZero"/>
        <c:auto val="1"/>
        <c:lblAlgn val="ctr"/>
        <c:lblOffset val="100"/>
        <c:noMultiLvlLbl val="0"/>
      </c:catAx>
      <c:valAx>
        <c:axId val="781887360"/>
        <c:scaling>
          <c:orientation val="minMax"/>
        </c:scaling>
        <c:delete val="0"/>
        <c:axPos val="l"/>
        <c:majorGridlines/>
        <c:title>
          <c:tx>
            <c:strRef>
              <c:f>'Taguchi L8 Four-Factor'!$G$276</c:f>
              <c:strCache>
                <c:ptCount val="1"/>
                <c:pt idx="0">
                  <c:v>Mean(StDev(Y))</c:v>
                </c:pt>
              </c:strCache>
            </c:strRef>
          </c:tx>
          <c:layout>
            <c:manualLayout>
              <c:xMode val="edge"/>
              <c:yMode val="edge"/>
              <c:x val="1.1787819253438114E-2"/>
              <c:y val="0.32817523925893499"/>
            </c:manualLayout>
          </c:layout>
          <c:overlay val="0"/>
          <c:txPr>
            <a:bodyPr/>
            <a:lstStyle/>
            <a:p>
              <a:pPr>
                <a:defRPr>
                  <a:latin typeface="Arial" panose="020B0604020202020204" pitchFamily="34" charset="0"/>
                  <a:cs typeface="Arial" panose="020B0604020202020204" pitchFamily="34" charset="0"/>
                </a:defRPr>
              </a:pPr>
              <a:endParaRPr lang="en-US"/>
            </a:p>
          </c:txPr>
        </c:title>
        <c:numFmt formatCode="General" sourceLinked="1"/>
        <c:majorTickMark val="none"/>
        <c:minorTickMark val="none"/>
        <c:tickLblPos val="nextTo"/>
        <c:crossAx val="781887752"/>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Arial"/>
                <a:ea typeface="Arial"/>
                <a:cs typeface="Arial"/>
              </a:defRPr>
            </a:pPr>
            <a:r>
              <a:rPr lang="en-US" sz="1400" b="1"/>
              <a:t>Pareto of Deltas for SN Ratios</a:t>
            </a:r>
          </a:p>
        </c:rich>
      </c:tx>
      <c:layout>
        <c:manualLayout>
          <c:xMode val="edge"/>
          <c:yMode val="edge"/>
          <c:x val="0.34634245055180646"/>
          <c:y val="3.7288289111529094E-2"/>
        </c:manualLayout>
      </c:layout>
      <c:overlay val="0"/>
      <c:spPr>
        <a:noFill/>
        <a:ln w="25400">
          <a:noFill/>
        </a:ln>
      </c:spPr>
    </c:title>
    <c:autoTitleDeleted val="0"/>
    <c:plotArea>
      <c:layout>
        <c:manualLayout>
          <c:layoutTarget val="inner"/>
          <c:xMode val="edge"/>
          <c:yMode val="edge"/>
          <c:x val="0.12224453703512242"/>
          <c:y val="0.18860752305743778"/>
          <c:w val="0.85170424022286795"/>
          <c:h val="0.62711968207044899"/>
        </c:manualLayout>
      </c:layout>
      <c:barChart>
        <c:barDir val="col"/>
        <c:grouping val="clustered"/>
        <c:varyColors val="0"/>
        <c:ser>
          <c:idx val="1"/>
          <c:order val="0"/>
          <c:spPr>
            <a:solidFill>
              <a:srgbClr val="993366"/>
            </a:solidFill>
            <a:ln w="12700">
              <a:solidFill>
                <a:srgbClr val="000000"/>
              </a:solidFill>
              <a:prstDash val="solid"/>
            </a:ln>
          </c:spPr>
          <c:invertIfNegative val="0"/>
          <c:cat>
            <c:strRef>
              <c:f>'Taguchi L8 Four-Factor'!$AU$206:$AX$206</c:f>
              <c:strCache>
                <c:ptCount val="4"/>
                <c:pt idx="0">
                  <c:v>Hook</c:v>
                </c:pt>
                <c:pt idx="1">
                  <c:v>Start Angle</c:v>
                </c:pt>
                <c:pt idx="2">
                  <c:v>Stop Angle</c:v>
                </c:pt>
                <c:pt idx="3">
                  <c:v>Arm Length</c:v>
                </c:pt>
              </c:strCache>
            </c:strRef>
          </c:cat>
          <c:val>
            <c:numRef>
              <c:f>'Taguchi L8 Four-Factor'!$AU$207:$AX$207</c:f>
              <c:numCache>
                <c:formatCode>General</c:formatCode>
                <c:ptCount val="4"/>
                <c:pt idx="0">
                  <c:v>15.145355037383414</c:v>
                </c:pt>
                <c:pt idx="1">
                  <c:v>2.8335490021345038</c:v>
                </c:pt>
                <c:pt idx="2">
                  <c:v>2.0145659558674112</c:v>
                </c:pt>
                <c:pt idx="3">
                  <c:v>1.7317286709128403</c:v>
                </c:pt>
              </c:numCache>
            </c:numRef>
          </c:val>
          <c:extLst>
            <c:ext xmlns:c16="http://schemas.microsoft.com/office/drawing/2014/chart" uri="{C3380CC4-5D6E-409C-BE32-E72D297353CC}">
              <c16:uniqueId val="{00000000-2D63-48C3-AA5B-BFA42B8D0406}"/>
            </c:ext>
          </c:extLst>
        </c:ser>
        <c:dLbls>
          <c:showLegendKey val="0"/>
          <c:showVal val="0"/>
          <c:showCatName val="0"/>
          <c:showSerName val="0"/>
          <c:showPercent val="0"/>
          <c:showBubbleSize val="0"/>
        </c:dLbls>
        <c:gapWidth val="150"/>
        <c:axId val="781886576"/>
        <c:axId val="781892456"/>
      </c:barChart>
      <c:lineChart>
        <c:grouping val="standard"/>
        <c:varyColors val="0"/>
        <c:ser>
          <c:idx val="0"/>
          <c:order val="1"/>
          <c:spPr>
            <a:ln w="12700">
              <a:solidFill>
                <a:srgbClr val="000080"/>
              </a:solidFill>
              <a:prstDash val="solid"/>
            </a:ln>
          </c:spPr>
          <c:marker>
            <c:symbol val="none"/>
          </c:marker>
          <c:val>
            <c:numRef>
              <c:f>'Taguchi L8 Four-Factor'!$AS$201:$AU$201</c:f>
              <c:numCache>
                <c:formatCode>General</c:formatCode>
                <c:ptCount val="3"/>
                <c:pt idx="2">
                  <c:v>0</c:v>
                </c:pt>
              </c:numCache>
            </c:numRef>
          </c:val>
          <c:smooth val="0"/>
          <c:extLst>
            <c:ext xmlns:c16="http://schemas.microsoft.com/office/drawing/2014/chart" uri="{C3380CC4-5D6E-409C-BE32-E72D297353CC}">
              <c16:uniqueId val="{00000001-2D63-48C3-AA5B-BFA42B8D0406}"/>
            </c:ext>
          </c:extLst>
        </c:ser>
        <c:dLbls>
          <c:showLegendKey val="0"/>
          <c:showVal val="0"/>
          <c:showCatName val="0"/>
          <c:showSerName val="0"/>
          <c:showPercent val="0"/>
          <c:showBubbleSize val="0"/>
        </c:dLbls>
        <c:marker val="1"/>
        <c:smooth val="0"/>
        <c:axId val="781892848"/>
        <c:axId val="781893240"/>
      </c:lineChart>
      <c:catAx>
        <c:axId val="781886576"/>
        <c:scaling>
          <c:orientation val="minMax"/>
        </c:scaling>
        <c:delete val="0"/>
        <c:axPos val="b"/>
        <c:numFmt formatCode="General" sourceLinked="0"/>
        <c:majorTickMark val="cross"/>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en-US"/>
          </a:p>
        </c:txPr>
        <c:crossAx val="781892456"/>
        <c:crosses val="autoZero"/>
        <c:auto val="0"/>
        <c:lblAlgn val="ctr"/>
        <c:lblOffset val="100"/>
        <c:tickLblSkip val="1"/>
        <c:tickMarkSkip val="1"/>
        <c:noMultiLvlLbl val="1"/>
      </c:catAx>
      <c:valAx>
        <c:axId val="781892456"/>
        <c:scaling>
          <c:orientation val="minMax"/>
        </c:scaling>
        <c:delete val="0"/>
        <c:axPos val="l"/>
        <c:title>
          <c:tx>
            <c:rich>
              <a:bodyPr/>
              <a:lstStyle/>
              <a:p>
                <a:pPr>
                  <a:defRPr sz="1000" b="1" i="0" u="none" strike="noStrike" baseline="0">
                    <a:solidFill>
                      <a:srgbClr val="000000"/>
                    </a:solidFill>
                    <a:latin typeface="Arial"/>
                    <a:ea typeface="Arial"/>
                    <a:cs typeface="Arial"/>
                  </a:defRPr>
                </a:pPr>
                <a:r>
                  <a:rPr lang="en-US" b="1"/>
                  <a:t>Delta</a:t>
                </a:r>
              </a:p>
            </c:rich>
          </c:tx>
          <c:layout>
            <c:manualLayout>
              <c:xMode val="edge"/>
              <c:yMode val="edge"/>
              <c:x val="1.1787819253438114E-2"/>
              <c:y val="0.44078087073114897"/>
            </c:manualLayout>
          </c:layout>
          <c:overlay val="0"/>
          <c:spPr>
            <a:noFill/>
            <a:ln w="25400">
              <a:noFill/>
            </a:ln>
          </c:spPr>
        </c:title>
        <c:numFmt formatCode="General" sourceLinked="1"/>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781886576"/>
        <c:crosses val="autoZero"/>
        <c:crossBetween val="between"/>
      </c:valAx>
      <c:catAx>
        <c:axId val="781892848"/>
        <c:scaling>
          <c:orientation val="minMax"/>
        </c:scaling>
        <c:delete val="1"/>
        <c:axPos val="b"/>
        <c:majorTickMark val="out"/>
        <c:minorTickMark val="none"/>
        <c:tickLblPos val="nextTo"/>
        <c:crossAx val="781893240"/>
        <c:crosses val="autoZero"/>
        <c:auto val="0"/>
        <c:lblAlgn val="ctr"/>
        <c:lblOffset val="100"/>
        <c:noMultiLvlLbl val="1"/>
      </c:catAx>
      <c:valAx>
        <c:axId val="781893240"/>
        <c:scaling>
          <c:orientation val="minMax"/>
        </c:scaling>
        <c:delete val="1"/>
        <c:axPos val="l"/>
        <c:numFmt formatCode="General" sourceLinked="1"/>
        <c:majorTickMark val="out"/>
        <c:minorTickMark val="none"/>
        <c:tickLblPos val="nextTo"/>
        <c:crossAx val="781892848"/>
        <c:crosses val="autoZero"/>
        <c:crossBetween val="between"/>
      </c:valAx>
      <c:spPr>
        <a:solidFill>
          <a:srgbClr val="C0C0C0"/>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0.75" l="0.7" r="0.7" t="0.75" header="0.3" footer="0.3"/>
    <c:pageSetup orientation="portrait" horizontalDpi="-4"/>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CA" sz="1350">
                <a:latin typeface="Arial" panose="020B0604020202020204" pitchFamily="34" charset="0"/>
                <a:cs typeface="Arial" panose="020B0604020202020204" pitchFamily="34" charset="0"/>
              </a:rPr>
              <a:t>Main Effects Plot for SN Ratios </a:t>
            </a:r>
          </a:p>
        </c:rich>
      </c:tx>
      <c:overlay val="0"/>
    </c:title>
    <c:autoTitleDeleted val="0"/>
    <c:plotArea>
      <c:layout>
        <c:manualLayout>
          <c:layoutTarget val="inner"/>
          <c:xMode val="edge"/>
          <c:yMode val="edge"/>
          <c:x val="0.130509937339743"/>
          <c:y val="0.18531705090341932"/>
          <c:w val="0.65785651213300911"/>
          <c:h val="0.58900522280036005"/>
        </c:manualLayout>
      </c:layout>
      <c:lineChart>
        <c:grouping val="standard"/>
        <c:varyColors val="0"/>
        <c:ser>
          <c:idx val="0"/>
          <c:order val="0"/>
          <c:tx>
            <c:strRef>
              <c:f>'Taguchi L8 Four-Factor'!$AU$235</c:f>
              <c:strCache>
                <c:ptCount val="1"/>
                <c:pt idx="0">
                  <c:v>Hook</c:v>
                </c:pt>
              </c:strCache>
            </c:strRef>
          </c:tx>
          <c:cat>
            <c:strRef>
              <c:f>'Taguchi L8 Four-Factor'!$AT$236:$AT$243</c:f>
              <c:strCache>
                <c:ptCount val="8"/>
                <c:pt idx="0">
                  <c:v>Bottom</c:v>
                </c:pt>
                <c:pt idx="1">
                  <c:v>Top</c:v>
                </c:pt>
                <c:pt idx="2">
                  <c:v>Short</c:v>
                </c:pt>
                <c:pt idx="3">
                  <c:v>Long</c:v>
                </c:pt>
                <c:pt idx="4">
                  <c:v>150</c:v>
                </c:pt>
                <c:pt idx="5">
                  <c:v>177</c:v>
                </c:pt>
                <c:pt idx="6">
                  <c:v>Hole 4</c:v>
                </c:pt>
                <c:pt idx="7">
                  <c:v>Hole 5</c:v>
                </c:pt>
              </c:strCache>
            </c:strRef>
          </c:cat>
          <c:val>
            <c:numRef>
              <c:f>'Taguchi L8 Four-Factor'!$AU$236:$AU$243</c:f>
              <c:numCache>
                <c:formatCode>General</c:formatCode>
                <c:ptCount val="8"/>
                <c:pt idx="0">
                  <c:v>-19.853278480118643</c:v>
                </c:pt>
                <c:pt idx="1">
                  <c:v>-34.998633517502057</c:v>
                </c:pt>
              </c:numCache>
            </c:numRef>
          </c:val>
          <c:smooth val="0"/>
          <c:extLst>
            <c:ext xmlns:c16="http://schemas.microsoft.com/office/drawing/2014/chart" uri="{C3380CC4-5D6E-409C-BE32-E72D297353CC}">
              <c16:uniqueId val="{00000000-EBEB-4F5D-A24D-BE58F7D9839E}"/>
            </c:ext>
          </c:extLst>
        </c:ser>
        <c:ser>
          <c:idx val="1"/>
          <c:order val="1"/>
          <c:tx>
            <c:strRef>
              <c:f>'Taguchi L8 Four-Factor'!$AV$235</c:f>
              <c:strCache>
                <c:ptCount val="1"/>
                <c:pt idx="0">
                  <c:v>Arm Length</c:v>
                </c:pt>
              </c:strCache>
            </c:strRef>
          </c:tx>
          <c:cat>
            <c:strRef>
              <c:f>'Taguchi L8 Four-Factor'!$AT$236:$AT$243</c:f>
              <c:strCache>
                <c:ptCount val="8"/>
                <c:pt idx="0">
                  <c:v>Bottom</c:v>
                </c:pt>
                <c:pt idx="1">
                  <c:v>Top</c:v>
                </c:pt>
                <c:pt idx="2">
                  <c:v>Short</c:v>
                </c:pt>
                <c:pt idx="3">
                  <c:v>Long</c:v>
                </c:pt>
                <c:pt idx="4">
                  <c:v>150</c:v>
                </c:pt>
                <c:pt idx="5">
                  <c:v>177</c:v>
                </c:pt>
                <c:pt idx="6">
                  <c:v>Hole 4</c:v>
                </c:pt>
                <c:pt idx="7">
                  <c:v>Hole 5</c:v>
                </c:pt>
              </c:strCache>
            </c:strRef>
          </c:cat>
          <c:val>
            <c:numRef>
              <c:f>'Taguchi L8 Four-Factor'!$AV$236:$AV$243</c:f>
              <c:numCache>
                <c:formatCode>General</c:formatCode>
                <c:ptCount val="8"/>
                <c:pt idx="2">
                  <c:v>-26.560091663353933</c:v>
                </c:pt>
                <c:pt idx="3">
                  <c:v>-28.291820334266774</c:v>
                </c:pt>
              </c:numCache>
            </c:numRef>
          </c:val>
          <c:smooth val="0"/>
          <c:extLst>
            <c:ext xmlns:c16="http://schemas.microsoft.com/office/drawing/2014/chart" uri="{C3380CC4-5D6E-409C-BE32-E72D297353CC}">
              <c16:uniqueId val="{00000001-EBEB-4F5D-A24D-BE58F7D9839E}"/>
            </c:ext>
          </c:extLst>
        </c:ser>
        <c:ser>
          <c:idx val="2"/>
          <c:order val="2"/>
          <c:tx>
            <c:strRef>
              <c:f>'Taguchi L8 Four-Factor'!$AW$235</c:f>
              <c:strCache>
                <c:ptCount val="1"/>
                <c:pt idx="0">
                  <c:v>Start Angle</c:v>
                </c:pt>
              </c:strCache>
            </c:strRef>
          </c:tx>
          <c:cat>
            <c:strRef>
              <c:f>'Taguchi L8 Four-Factor'!$AT$236:$AT$243</c:f>
              <c:strCache>
                <c:ptCount val="8"/>
                <c:pt idx="0">
                  <c:v>Bottom</c:v>
                </c:pt>
                <c:pt idx="1">
                  <c:v>Top</c:v>
                </c:pt>
                <c:pt idx="2">
                  <c:v>Short</c:v>
                </c:pt>
                <c:pt idx="3">
                  <c:v>Long</c:v>
                </c:pt>
                <c:pt idx="4">
                  <c:v>150</c:v>
                </c:pt>
                <c:pt idx="5">
                  <c:v>177</c:v>
                </c:pt>
                <c:pt idx="6">
                  <c:v>Hole 4</c:v>
                </c:pt>
                <c:pt idx="7">
                  <c:v>Hole 5</c:v>
                </c:pt>
              </c:strCache>
            </c:strRef>
          </c:cat>
          <c:val>
            <c:numRef>
              <c:f>'Taguchi L8 Four-Factor'!$AW$236:$AW$243</c:f>
              <c:numCache>
                <c:formatCode>General</c:formatCode>
                <c:ptCount val="8"/>
                <c:pt idx="4">
                  <c:v>-28.842730499877604</c:v>
                </c:pt>
                <c:pt idx="5">
                  <c:v>-26.0091814977431</c:v>
                </c:pt>
              </c:numCache>
            </c:numRef>
          </c:val>
          <c:smooth val="0"/>
          <c:extLst>
            <c:ext xmlns:c16="http://schemas.microsoft.com/office/drawing/2014/chart" uri="{C3380CC4-5D6E-409C-BE32-E72D297353CC}">
              <c16:uniqueId val="{00000002-EBEB-4F5D-A24D-BE58F7D9839E}"/>
            </c:ext>
          </c:extLst>
        </c:ser>
        <c:ser>
          <c:idx val="3"/>
          <c:order val="3"/>
          <c:tx>
            <c:strRef>
              <c:f>'Taguchi L8 Four-Factor'!$AX$235</c:f>
              <c:strCache>
                <c:ptCount val="1"/>
                <c:pt idx="0">
                  <c:v>Stop Angle</c:v>
                </c:pt>
              </c:strCache>
            </c:strRef>
          </c:tx>
          <c:cat>
            <c:strRef>
              <c:f>'Taguchi L8 Four-Factor'!$AT$236:$AT$243</c:f>
              <c:strCache>
                <c:ptCount val="8"/>
                <c:pt idx="0">
                  <c:v>Bottom</c:v>
                </c:pt>
                <c:pt idx="1">
                  <c:v>Top</c:v>
                </c:pt>
                <c:pt idx="2">
                  <c:v>Short</c:v>
                </c:pt>
                <c:pt idx="3">
                  <c:v>Long</c:v>
                </c:pt>
                <c:pt idx="4">
                  <c:v>150</c:v>
                </c:pt>
                <c:pt idx="5">
                  <c:v>177</c:v>
                </c:pt>
                <c:pt idx="6">
                  <c:v>Hole 4</c:v>
                </c:pt>
                <c:pt idx="7">
                  <c:v>Hole 5</c:v>
                </c:pt>
              </c:strCache>
            </c:strRef>
          </c:cat>
          <c:val>
            <c:numRef>
              <c:f>'Taguchi L8 Four-Factor'!$AX$236:$AX$243</c:f>
              <c:numCache>
                <c:formatCode>General</c:formatCode>
                <c:ptCount val="8"/>
                <c:pt idx="6">
                  <c:v>-26.418673020876646</c:v>
                </c:pt>
                <c:pt idx="7">
                  <c:v>-28.433238976744057</c:v>
                </c:pt>
              </c:numCache>
            </c:numRef>
          </c:val>
          <c:smooth val="0"/>
          <c:extLst>
            <c:ext xmlns:c16="http://schemas.microsoft.com/office/drawing/2014/chart" uri="{C3380CC4-5D6E-409C-BE32-E72D297353CC}">
              <c16:uniqueId val="{00000003-EBEB-4F5D-A24D-BE58F7D9839E}"/>
            </c:ext>
          </c:extLst>
        </c:ser>
        <c:ser>
          <c:idx val="4"/>
          <c:order val="4"/>
          <c:tx>
            <c:strRef>
              <c:f>'Taguchi L8 Four-Factor'!$AY$235</c:f>
              <c:strCache>
                <c:ptCount val="1"/>
                <c:pt idx="0">
                  <c:v>Avg</c:v>
                </c:pt>
              </c:strCache>
            </c:strRef>
          </c:tx>
          <c:spPr>
            <a:ln w="25400">
              <a:solidFill>
                <a:schemeClr val="tx1"/>
              </a:solidFill>
              <a:prstDash val="sysDot"/>
            </a:ln>
          </c:spPr>
          <c:marker>
            <c:symbol val="none"/>
          </c:marker>
          <c:cat>
            <c:strRef>
              <c:f>'Taguchi L8 Four-Factor'!$AT$236:$AT$243</c:f>
              <c:strCache>
                <c:ptCount val="8"/>
                <c:pt idx="0">
                  <c:v>Bottom</c:v>
                </c:pt>
                <c:pt idx="1">
                  <c:v>Top</c:v>
                </c:pt>
                <c:pt idx="2">
                  <c:v>Short</c:v>
                </c:pt>
                <c:pt idx="3">
                  <c:v>Long</c:v>
                </c:pt>
                <c:pt idx="4">
                  <c:v>150</c:v>
                </c:pt>
                <c:pt idx="5">
                  <c:v>177</c:v>
                </c:pt>
                <c:pt idx="6">
                  <c:v>Hole 4</c:v>
                </c:pt>
                <c:pt idx="7">
                  <c:v>Hole 5</c:v>
                </c:pt>
              </c:strCache>
            </c:strRef>
          </c:cat>
          <c:val>
            <c:numRef>
              <c:f>'Taguchi L8 Four-Factor'!$AY$236:$AY$243</c:f>
              <c:numCache>
                <c:formatCode>General</c:formatCode>
                <c:ptCount val="8"/>
                <c:pt idx="0">
                  <c:v>-27.425955998810352</c:v>
                </c:pt>
                <c:pt idx="1">
                  <c:v>-27.425955998810352</c:v>
                </c:pt>
                <c:pt idx="2">
                  <c:v>-27.425955998810352</c:v>
                </c:pt>
                <c:pt idx="3">
                  <c:v>-27.425955998810352</c:v>
                </c:pt>
                <c:pt idx="4">
                  <c:v>-27.425955998810352</c:v>
                </c:pt>
                <c:pt idx="5">
                  <c:v>-27.425955998810352</c:v>
                </c:pt>
                <c:pt idx="6">
                  <c:v>-27.425955998810352</c:v>
                </c:pt>
                <c:pt idx="7">
                  <c:v>-27.425955998810352</c:v>
                </c:pt>
              </c:numCache>
            </c:numRef>
          </c:val>
          <c:smooth val="0"/>
          <c:extLst>
            <c:ext xmlns:c16="http://schemas.microsoft.com/office/drawing/2014/chart" uri="{C3380CC4-5D6E-409C-BE32-E72D297353CC}">
              <c16:uniqueId val="{00000004-EBEB-4F5D-A24D-BE58F7D9839E}"/>
            </c:ext>
          </c:extLst>
        </c:ser>
        <c:dLbls>
          <c:showLegendKey val="0"/>
          <c:showVal val="0"/>
          <c:showCatName val="0"/>
          <c:showSerName val="0"/>
          <c:showPercent val="0"/>
          <c:showBubbleSize val="0"/>
        </c:dLbls>
        <c:marker val="1"/>
        <c:smooth val="0"/>
        <c:axId val="781894024"/>
        <c:axId val="781894416"/>
      </c:lineChart>
      <c:catAx>
        <c:axId val="781894024"/>
        <c:scaling>
          <c:orientation val="minMax"/>
        </c:scaling>
        <c:delete val="0"/>
        <c:axPos val="b"/>
        <c:numFmt formatCode="General" sourceLinked="1"/>
        <c:majorTickMark val="none"/>
        <c:minorTickMark val="none"/>
        <c:tickLblPos val="low"/>
        <c:txPr>
          <a:bodyPr rot="-5400000" vert="horz"/>
          <a:lstStyle/>
          <a:p>
            <a:pPr>
              <a:defRPr/>
            </a:pPr>
            <a:endParaRPr lang="en-US"/>
          </a:p>
        </c:txPr>
        <c:crossAx val="781894416"/>
        <c:crosses val="autoZero"/>
        <c:auto val="1"/>
        <c:lblAlgn val="ctr"/>
        <c:lblOffset val="100"/>
        <c:noMultiLvlLbl val="0"/>
      </c:catAx>
      <c:valAx>
        <c:axId val="781894416"/>
        <c:scaling>
          <c:orientation val="minMax"/>
          <c:max val="-15"/>
        </c:scaling>
        <c:delete val="0"/>
        <c:axPos val="l"/>
        <c:majorGridlines/>
        <c:title>
          <c:tx>
            <c:rich>
              <a:bodyPr/>
              <a:lstStyle/>
              <a:p>
                <a:pPr>
                  <a:defRPr>
                    <a:latin typeface="Arial" panose="020B0604020202020204" pitchFamily="34" charset="0"/>
                    <a:cs typeface="Arial" panose="020B0604020202020204" pitchFamily="34" charset="0"/>
                  </a:defRPr>
                </a:pPr>
                <a:r>
                  <a:rPr lang="en-CA">
                    <a:latin typeface="Arial" panose="020B0604020202020204" pitchFamily="34" charset="0"/>
                    <a:cs typeface="Arial" panose="020B0604020202020204" pitchFamily="34" charset="0"/>
                  </a:rPr>
                  <a:t>Mean(SN(Y))</a:t>
                </a:r>
              </a:p>
            </c:rich>
          </c:tx>
          <c:layout>
            <c:manualLayout>
              <c:xMode val="edge"/>
              <c:yMode val="edge"/>
              <c:x val="1.1787819253438114E-2"/>
              <c:y val="0.36091489971436941"/>
            </c:manualLayout>
          </c:layout>
          <c:overlay val="0"/>
        </c:title>
        <c:numFmt formatCode="General" sourceLinked="1"/>
        <c:majorTickMark val="none"/>
        <c:minorTickMark val="none"/>
        <c:tickLblPos val="nextTo"/>
        <c:crossAx val="781894024"/>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CA" sz="1400">
                <a:latin typeface="Arial" panose="020B0604020202020204" pitchFamily="34" charset="0"/>
                <a:cs typeface="Arial" panose="020B0604020202020204" pitchFamily="34" charset="0"/>
              </a:rPr>
              <a:t>Interaction Plot for</a:t>
            </a:r>
            <a:r>
              <a:rPr lang="en-CA" sz="1400" baseline="0">
                <a:latin typeface="Arial" panose="020B0604020202020204" pitchFamily="34" charset="0"/>
                <a:cs typeface="Arial" panose="020B0604020202020204" pitchFamily="34" charset="0"/>
              </a:rPr>
              <a:t> SN Ratios</a:t>
            </a:r>
            <a:endParaRPr lang="en-CA" sz="1400">
              <a:latin typeface="Arial" panose="020B0604020202020204" pitchFamily="34" charset="0"/>
              <a:cs typeface="Arial" panose="020B0604020202020204" pitchFamily="34" charset="0"/>
            </a:endParaRPr>
          </a:p>
        </c:rich>
      </c:tx>
      <c:overlay val="0"/>
    </c:title>
    <c:autoTitleDeleted val="0"/>
    <c:plotArea>
      <c:layout>
        <c:manualLayout>
          <c:layoutTarget val="inner"/>
          <c:xMode val="edge"/>
          <c:yMode val="edge"/>
          <c:x val="0.14138972553742113"/>
          <c:y val="0.22403536120517181"/>
          <c:w val="0.6366458020472161"/>
          <c:h val="0.66693539789704614"/>
        </c:manualLayout>
      </c:layout>
      <c:lineChart>
        <c:grouping val="standard"/>
        <c:varyColors val="0"/>
        <c:ser>
          <c:idx val="0"/>
          <c:order val="0"/>
          <c:tx>
            <c:strRef>
              <c:f>'Taguchi L8 Four-Factor'!$AU$247</c:f>
              <c:strCache>
                <c:ptCount val="1"/>
                <c:pt idx="0">
                  <c:v>Stop Angle=Hole 4</c:v>
                </c:pt>
              </c:strCache>
            </c:strRef>
          </c:tx>
          <c:cat>
            <c:strRef>
              <c:f>'Taguchi L8 Four-Factor'!$AT$248:$AT$249</c:f>
              <c:strCache>
                <c:ptCount val="2"/>
                <c:pt idx="0">
                  <c:v>Start Angle=150</c:v>
                </c:pt>
                <c:pt idx="1">
                  <c:v>Start Angle=177</c:v>
                </c:pt>
              </c:strCache>
            </c:strRef>
          </c:cat>
          <c:val>
            <c:numRef>
              <c:f>'Taguchi L8 Four-Factor'!$AU$248:$AU$249</c:f>
              <c:numCache>
                <c:formatCode>General</c:formatCode>
                <c:ptCount val="2"/>
                <c:pt idx="0">
                  <c:v>-29.231620256191597</c:v>
                </c:pt>
                <c:pt idx="1">
                  <c:v>-23.605725785561699</c:v>
                </c:pt>
              </c:numCache>
            </c:numRef>
          </c:val>
          <c:smooth val="0"/>
          <c:extLst>
            <c:ext xmlns:c16="http://schemas.microsoft.com/office/drawing/2014/chart" uri="{C3380CC4-5D6E-409C-BE32-E72D297353CC}">
              <c16:uniqueId val="{00000000-617C-41B9-850A-E6E414CD473E}"/>
            </c:ext>
          </c:extLst>
        </c:ser>
        <c:ser>
          <c:idx val="1"/>
          <c:order val="1"/>
          <c:tx>
            <c:strRef>
              <c:f>'Taguchi L8 Four-Factor'!$AV$247</c:f>
              <c:strCache>
                <c:ptCount val="1"/>
                <c:pt idx="0">
                  <c:v>Stop Angle=Hole 5</c:v>
                </c:pt>
              </c:strCache>
            </c:strRef>
          </c:tx>
          <c:cat>
            <c:strRef>
              <c:f>'Taguchi L8 Four-Factor'!$AT$248:$AT$249</c:f>
              <c:strCache>
                <c:ptCount val="2"/>
                <c:pt idx="0">
                  <c:v>Start Angle=150</c:v>
                </c:pt>
                <c:pt idx="1">
                  <c:v>Start Angle=177</c:v>
                </c:pt>
              </c:strCache>
            </c:strRef>
          </c:cat>
          <c:val>
            <c:numRef>
              <c:f>'Taguchi L8 Four-Factor'!$AV$248:$AV$249</c:f>
              <c:numCache>
                <c:formatCode>General</c:formatCode>
                <c:ptCount val="2"/>
                <c:pt idx="0">
                  <c:v>-28.45384074356361</c:v>
                </c:pt>
                <c:pt idx="1">
                  <c:v>-28.412637209924501</c:v>
                </c:pt>
              </c:numCache>
            </c:numRef>
          </c:val>
          <c:smooth val="0"/>
          <c:extLst>
            <c:ext xmlns:c16="http://schemas.microsoft.com/office/drawing/2014/chart" uri="{C3380CC4-5D6E-409C-BE32-E72D297353CC}">
              <c16:uniqueId val="{00000001-617C-41B9-850A-E6E414CD473E}"/>
            </c:ext>
          </c:extLst>
        </c:ser>
        <c:dLbls>
          <c:showLegendKey val="0"/>
          <c:showVal val="0"/>
          <c:showCatName val="0"/>
          <c:showSerName val="0"/>
          <c:showPercent val="0"/>
          <c:showBubbleSize val="0"/>
        </c:dLbls>
        <c:marker val="1"/>
        <c:smooth val="0"/>
        <c:axId val="781895200"/>
        <c:axId val="781895592"/>
      </c:lineChart>
      <c:catAx>
        <c:axId val="781895200"/>
        <c:scaling>
          <c:orientation val="minMax"/>
        </c:scaling>
        <c:delete val="0"/>
        <c:axPos val="b"/>
        <c:numFmt formatCode="General" sourceLinked="0"/>
        <c:majorTickMark val="none"/>
        <c:minorTickMark val="none"/>
        <c:tickLblPos val="nextTo"/>
        <c:crossAx val="781895592"/>
        <c:crosses val="autoZero"/>
        <c:auto val="1"/>
        <c:lblAlgn val="ctr"/>
        <c:lblOffset val="100"/>
        <c:noMultiLvlLbl val="0"/>
      </c:catAx>
      <c:valAx>
        <c:axId val="781895592"/>
        <c:scaling>
          <c:orientation val="minMax"/>
        </c:scaling>
        <c:delete val="0"/>
        <c:axPos val="l"/>
        <c:majorGridlines/>
        <c:title>
          <c:tx>
            <c:rich>
              <a:bodyPr/>
              <a:lstStyle/>
              <a:p>
                <a:pPr>
                  <a:defRPr>
                    <a:latin typeface="Arial" panose="020B0604020202020204" pitchFamily="34" charset="0"/>
                    <a:cs typeface="Arial" panose="020B0604020202020204" pitchFamily="34" charset="0"/>
                  </a:defRPr>
                </a:pPr>
                <a:r>
                  <a:rPr lang="en-CA">
                    <a:latin typeface="Arial" panose="020B0604020202020204" pitchFamily="34" charset="0"/>
                    <a:cs typeface="Arial" panose="020B0604020202020204" pitchFamily="34" charset="0"/>
                  </a:rPr>
                  <a:t>Mean(SN(Y))</a:t>
                </a:r>
              </a:p>
            </c:rich>
          </c:tx>
          <c:layout>
            <c:manualLayout>
              <c:xMode val="edge"/>
              <c:yMode val="edge"/>
              <c:x val="1.1787819253438114E-2"/>
              <c:y val="0.39392499598479574"/>
            </c:manualLayout>
          </c:layout>
          <c:overlay val="0"/>
        </c:title>
        <c:numFmt formatCode="General" sourceLinked="1"/>
        <c:majorTickMark val="none"/>
        <c:minorTickMark val="none"/>
        <c:tickLblPos val="nextTo"/>
        <c:crossAx val="781895200"/>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userShapes r:id="rId1"/>
</c:chartSpace>
</file>

<file path=xl/drawings/_rels/drawing1.xml.rels><?xml version="1.0" encoding="UTF-8" standalone="yes"?>
<Relationships xmlns="http://schemas.openxmlformats.org/package/2006/relationships"><Relationship Id="rId8" Type="http://schemas.openxmlformats.org/officeDocument/2006/relationships/hyperlink" Target="#Boxplot!A1"/><Relationship Id="rId13" Type="http://schemas.openxmlformats.org/officeDocument/2006/relationships/hyperlink" Target="#Multi_Vari!A1"/><Relationship Id="rId18" Type="http://schemas.openxmlformats.org/officeDocument/2006/relationships/hyperlink" Target="#'U Chart'!A1"/><Relationship Id="rId3" Type="http://schemas.openxmlformats.org/officeDocument/2006/relationships/hyperlink" Target="#Pareto!A1"/><Relationship Id="rId21" Type="http://schemas.openxmlformats.org/officeDocument/2006/relationships/hyperlink" Target="#ANOVA!A1"/><Relationship Id="rId7" Type="http://schemas.openxmlformats.org/officeDocument/2006/relationships/hyperlink" Target="#Histogram!A1"/><Relationship Id="rId12" Type="http://schemas.openxmlformats.org/officeDocument/2006/relationships/hyperlink" Target="#'Individuals and MR'!A1"/><Relationship Id="rId17" Type="http://schemas.openxmlformats.org/officeDocument/2006/relationships/hyperlink" Target="#'C Chart'!A1"/><Relationship Id="rId25" Type="http://schemas.openxmlformats.org/officeDocument/2006/relationships/hyperlink" Target="#'Robust Cake'!A1"/><Relationship Id="rId2" Type="http://schemas.openxmlformats.org/officeDocument/2006/relationships/hyperlink" Target="#'1 Sample t-Test'!A1"/><Relationship Id="rId16" Type="http://schemas.openxmlformats.org/officeDocument/2006/relationships/hyperlink" Target="#'NP Chart'!A1"/><Relationship Id="rId20" Type="http://schemas.openxmlformats.org/officeDocument/2006/relationships/hyperlink" Target="#'10by10'!A1"/><Relationship Id="rId1" Type="http://schemas.openxmlformats.org/officeDocument/2006/relationships/image" Target="../media/image1.png"/><Relationship Id="rId6" Type="http://schemas.openxmlformats.org/officeDocument/2006/relationships/hyperlink" Target="#'Descrip Stats'!A1"/><Relationship Id="rId11" Type="http://schemas.openxmlformats.org/officeDocument/2006/relationships/hyperlink" Target="#'2 Sample t-Test'!A1"/><Relationship Id="rId24" Type="http://schemas.openxmlformats.org/officeDocument/2006/relationships/hyperlink" Target="#'Advanced Multiple Regression'!A1"/><Relationship Id="rId5" Type="http://schemas.openxmlformats.org/officeDocument/2006/relationships/hyperlink" Target="#'P Chart'!A1"/><Relationship Id="rId15" Type="http://schemas.openxmlformats.org/officeDocument/2006/relationships/hyperlink" Target="#'X-Bar and R'!A1"/><Relationship Id="rId23" Type="http://schemas.openxmlformats.org/officeDocument/2006/relationships/hyperlink" Target="#'Taguchi L8 Four-Factor'!A1"/><Relationship Id="rId10" Type="http://schemas.openxmlformats.org/officeDocument/2006/relationships/hyperlink" Target="#MSA!A1"/><Relationship Id="rId19" Type="http://schemas.openxmlformats.org/officeDocument/2006/relationships/hyperlink" Target="#'Process Capability'!A1"/><Relationship Id="rId4" Type="http://schemas.openxmlformats.org/officeDocument/2006/relationships/hyperlink" Target="#'3 Factor DOE'!A1"/><Relationship Id="rId9" Type="http://schemas.openxmlformats.org/officeDocument/2006/relationships/hyperlink" Target="#'Normal Prob Plots'!A1"/><Relationship Id="rId14" Type="http://schemas.openxmlformats.org/officeDocument/2006/relationships/hyperlink" Target="#Regression!A1"/><Relationship Id="rId22" Type="http://schemas.openxmlformats.org/officeDocument/2006/relationships/hyperlink" Target="#'Chi-Square'!A1"/></Relationships>
</file>

<file path=xl/drawings/_rels/drawing10.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hyperlink" Target="#'BB Menu'!A1"/></Relationships>
</file>

<file path=xl/drawings/_rels/drawing11.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hyperlink" Target="#'BB Menu'!A1"/></Relationships>
</file>

<file path=xl/drawings/_rels/drawing12.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hyperlink" Target="#'BB Menu'!A1"/></Relationships>
</file>

<file path=xl/drawings/_rels/drawing13.xml.rels><?xml version="1.0" encoding="UTF-8" standalone="yes"?>
<Relationships xmlns="http://schemas.openxmlformats.org/package/2006/relationships"><Relationship Id="rId2" Type="http://schemas.openxmlformats.org/officeDocument/2006/relationships/hyperlink" Target="#'BB Menu'!A1"/><Relationship Id="rId1" Type="http://schemas.openxmlformats.org/officeDocument/2006/relationships/image" Target="../media/image14.png"/></Relationships>
</file>

<file path=xl/drawings/_rels/drawing14.xml.rels><?xml version="1.0" encoding="UTF-8" standalone="yes"?>
<Relationships xmlns="http://schemas.openxmlformats.org/package/2006/relationships"><Relationship Id="rId2" Type="http://schemas.openxmlformats.org/officeDocument/2006/relationships/hyperlink" Target="#'BB Menu'!A1"/><Relationship Id="rId1" Type="http://schemas.openxmlformats.org/officeDocument/2006/relationships/image" Target="../media/image15.png"/></Relationships>
</file>

<file path=xl/drawings/_rels/drawing15.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hyperlink" Target="#'BB Menu'!A1"/></Relationships>
</file>

<file path=xl/drawings/_rels/drawing16.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hyperlink" Target="#'BB Menu'!A1"/></Relationships>
</file>

<file path=xl/drawings/_rels/drawing17.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 Type="http://schemas.openxmlformats.org/officeDocument/2006/relationships/chart" Target="../charts/chart2.xml"/><Relationship Id="rId16" Type="http://schemas.openxmlformats.org/officeDocument/2006/relationships/chart" Target="../charts/chart16.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5" Type="http://schemas.openxmlformats.org/officeDocument/2006/relationships/chart" Target="../charts/chart1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hyperlink" Target="#'BB Menu'!A1"/></Relationships>
</file>

<file path=xl/drawings/_rels/drawing3.xml.rels><?xml version="1.0" encoding="UTF-8" standalone="yes"?>
<Relationships xmlns="http://schemas.openxmlformats.org/package/2006/relationships"><Relationship Id="rId2" Type="http://schemas.openxmlformats.org/officeDocument/2006/relationships/hyperlink" Target="#'BB Menu'!A1"/><Relationship Id="rId1" Type="http://schemas.openxmlformats.org/officeDocument/2006/relationships/image" Target="../media/image4.png"/></Relationships>
</file>

<file path=xl/drawings/_rels/drawing30.xml.rels><?xml version="1.0" encoding="UTF-8" standalone="yes"?>
<Relationships xmlns="http://schemas.openxmlformats.org/package/2006/relationships"><Relationship Id="rId2" Type="http://schemas.openxmlformats.org/officeDocument/2006/relationships/image" Target="../media/image18.png"/><Relationship Id="rId1" Type="http://schemas.openxmlformats.org/officeDocument/2006/relationships/hyperlink" Target="#'BB Menu'!A1"/></Relationships>
</file>

<file path=xl/drawings/_rels/drawing31.xml.rels><?xml version="1.0" encoding="UTF-8" standalone="yes"?>
<Relationships xmlns="http://schemas.openxmlformats.org/package/2006/relationships"><Relationship Id="rId2" Type="http://schemas.openxmlformats.org/officeDocument/2006/relationships/image" Target="../media/image19.png"/><Relationship Id="rId1" Type="http://schemas.openxmlformats.org/officeDocument/2006/relationships/hyperlink" Target="#'BB Menu'!A1"/></Relationships>
</file>

<file path=xl/drawings/_rels/drawing3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hyperlink" Target="#'BB Menu'!A1"/></Relationships>
</file>

<file path=xl/drawings/_rels/drawing33.xml.rels><?xml version="1.0" encoding="UTF-8" standalone="yes"?>
<Relationships xmlns="http://schemas.openxmlformats.org/package/2006/relationships"><Relationship Id="rId2" Type="http://schemas.openxmlformats.org/officeDocument/2006/relationships/hyperlink" Target="#'BB Menu'!A1"/><Relationship Id="rId1" Type="http://schemas.openxmlformats.org/officeDocument/2006/relationships/image" Target="../media/image21.png"/></Relationships>
</file>

<file path=xl/drawings/_rels/drawing34.xml.rels><?xml version="1.0" encoding="UTF-8" standalone="yes"?>
<Relationships xmlns="http://schemas.openxmlformats.org/package/2006/relationships"><Relationship Id="rId2" Type="http://schemas.openxmlformats.org/officeDocument/2006/relationships/image" Target="../media/image22.png"/><Relationship Id="rId1" Type="http://schemas.openxmlformats.org/officeDocument/2006/relationships/hyperlink" Target="#'BB Menu'!A1"/></Relationships>
</file>

<file path=xl/drawings/_rels/drawing35.xml.rels><?xml version="1.0" encoding="UTF-8" standalone="yes"?>
<Relationships xmlns="http://schemas.openxmlformats.org/package/2006/relationships"><Relationship Id="rId2" Type="http://schemas.openxmlformats.org/officeDocument/2006/relationships/image" Target="../media/image23.png"/><Relationship Id="rId1" Type="http://schemas.openxmlformats.org/officeDocument/2006/relationships/hyperlink" Target="#'BB Menu'!A1"/></Relationships>
</file>

<file path=xl/drawings/_rels/drawing36.xml.rels><?xml version="1.0" encoding="UTF-8" standalone="yes"?>
<Relationships xmlns="http://schemas.openxmlformats.org/package/2006/relationships"><Relationship Id="rId1" Type="http://schemas.openxmlformats.org/officeDocument/2006/relationships/image" Target="../media/image24.jpeg"/></Relationships>
</file>

<file path=xl/drawings/_rels/drawing4.xml.rels><?xml version="1.0" encoding="UTF-8" standalone="yes"?>
<Relationships xmlns="http://schemas.openxmlformats.org/package/2006/relationships"><Relationship Id="rId2" Type="http://schemas.openxmlformats.org/officeDocument/2006/relationships/hyperlink" Target="#'BB Menu'!A1"/><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hyperlink" Target="#'BB Menu'!A1"/></Relationships>
</file>

<file path=xl/drawings/_rels/drawing6.xml.rels><?xml version="1.0" encoding="UTF-8" standalone="yes"?>
<Relationships xmlns="http://schemas.openxmlformats.org/package/2006/relationships"><Relationship Id="rId2" Type="http://schemas.openxmlformats.org/officeDocument/2006/relationships/hyperlink" Target="#'BB Menu'!A1"/><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hyperlink" Target="#'BB Menu'!A1"/></Relationships>
</file>

<file path=xl/drawings/_rels/drawing8.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hyperlink" Target="#'BB Menu'!A1"/></Relationships>
</file>

<file path=xl/drawings/_rels/drawing9.xml.rels><?xml version="1.0" encoding="UTF-8" standalone="yes"?>
<Relationships xmlns="http://schemas.openxmlformats.org/package/2006/relationships"><Relationship Id="rId2" Type="http://schemas.openxmlformats.org/officeDocument/2006/relationships/hyperlink" Target="#'BB Menu'!A1"/><Relationship Id="rId1" Type="http://schemas.openxmlformats.org/officeDocument/2006/relationships/image" Target="../media/image10.png"/></Relationships>
</file>

<file path=xl/drawings/drawing1.xml><?xml version="1.0" encoding="utf-8"?>
<xdr:wsDr xmlns:xdr="http://schemas.openxmlformats.org/drawingml/2006/spreadsheetDrawing" xmlns:a="http://schemas.openxmlformats.org/drawingml/2006/main">
  <xdr:twoCellAnchor>
    <xdr:from>
      <xdr:col>2</xdr:col>
      <xdr:colOff>626745</xdr:colOff>
      <xdr:row>7</xdr:row>
      <xdr:rowOff>179070</xdr:rowOff>
    </xdr:from>
    <xdr:to>
      <xdr:col>5</xdr:col>
      <xdr:colOff>19050</xdr:colOff>
      <xdr:row>12</xdr:row>
      <xdr:rowOff>0</xdr:rowOff>
    </xdr:to>
    <xdr:sp macro="" textlink="">
      <xdr:nvSpPr>
        <xdr:cNvPr id="2" name="Arrow: Pentagon 1">
          <a:extLst>
            <a:ext uri="{FF2B5EF4-FFF2-40B4-BE49-F238E27FC236}">
              <a16:creationId xmlns:a16="http://schemas.microsoft.com/office/drawing/2014/main" id="{14238A98-A276-456C-8F95-FAC09623AC3B}"/>
            </a:ext>
          </a:extLst>
        </xdr:cNvPr>
        <xdr:cNvSpPr/>
      </xdr:nvSpPr>
      <xdr:spPr>
        <a:xfrm>
          <a:off x="1903095" y="1445895"/>
          <a:ext cx="1306830" cy="725805"/>
        </a:xfrm>
        <a:prstGeom prst="homePlat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CA" sz="1600">
              <a:latin typeface="+mn-lt"/>
            </a:rPr>
            <a:t>Define &amp;</a:t>
          </a:r>
        </a:p>
        <a:p>
          <a:pPr algn="l"/>
          <a:r>
            <a:rPr lang="en-CA" sz="1600">
              <a:latin typeface="+mn-lt"/>
            </a:rPr>
            <a:t>Measure</a:t>
          </a:r>
        </a:p>
      </xdr:txBody>
    </xdr:sp>
    <xdr:clientData/>
  </xdr:twoCellAnchor>
  <xdr:twoCellAnchor editAs="oneCell">
    <xdr:from>
      <xdr:col>0</xdr:col>
      <xdr:colOff>85726</xdr:colOff>
      <xdr:row>1</xdr:row>
      <xdr:rowOff>27280</xdr:rowOff>
    </xdr:from>
    <xdr:to>
      <xdr:col>2</xdr:col>
      <xdr:colOff>333376</xdr:colOff>
      <xdr:row>8</xdr:row>
      <xdr:rowOff>152085</xdr:rowOff>
    </xdr:to>
    <xdr:pic>
      <xdr:nvPicPr>
        <xdr:cNvPr id="3" name="Picture 2">
          <a:extLst>
            <a:ext uri="{FF2B5EF4-FFF2-40B4-BE49-F238E27FC236}">
              <a16:creationId xmlns:a16="http://schemas.microsoft.com/office/drawing/2014/main" id="{C8BFEEEB-F293-4828-B598-B1C0151A7C6E}"/>
            </a:ext>
          </a:extLst>
        </xdr:cNvPr>
        <xdr:cNvPicPr>
          <a:picLocks noChangeAspect="1"/>
        </xdr:cNvPicPr>
      </xdr:nvPicPr>
      <xdr:blipFill>
        <a:blip xmlns:r="http://schemas.openxmlformats.org/officeDocument/2006/relationships" r:embed="rId1"/>
        <a:stretch>
          <a:fillRect/>
        </a:stretch>
      </xdr:blipFill>
      <xdr:spPr>
        <a:xfrm>
          <a:off x="85726" y="208255"/>
          <a:ext cx="1524000" cy="1391630"/>
        </a:xfrm>
        <a:prstGeom prst="rect">
          <a:avLst/>
        </a:prstGeom>
      </xdr:spPr>
    </xdr:pic>
    <xdr:clientData/>
  </xdr:twoCellAnchor>
  <xdr:twoCellAnchor>
    <xdr:from>
      <xdr:col>2</xdr:col>
      <xdr:colOff>617220</xdr:colOff>
      <xdr:row>12</xdr:row>
      <xdr:rowOff>169545</xdr:rowOff>
    </xdr:from>
    <xdr:to>
      <xdr:col>4</xdr:col>
      <xdr:colOff>609600</xdr:colOff>
      <xdr:row>16</xdr:row>
      <xdr:rowOff>173354</xdr:rowOff>
    </xdr:to>
    <xdr:sp macro="" textlink="">
      <xdr:nvSpPr>
        <xdr:cNvPr id="9" name="Arrow: Pentagon 8">
          <a:extLst>
            <a:ext uri="{FF2B5EF4-FFF2-40B4-BE49-F238E27FC236}">
              <a16:creationId xmlns:a16="http://schemas.microsoft.com/office/drawing/2014/main" id="{49C09415-D010-422E-926C-B1AAF07EB788}"/>
            </a:ext>
          </a:extLst>
        </xdr:cNvPr>
        <xdr:cNvSpPr/>
      </xdr:nvSpPr>
      <xdr:spPr>
        <a:xfrm>
          <a:off x="1893570" y="2341245"/>
          <a:ext cx="1268730" cy="727709"/>
        </a:xfrm>
        <a:prstGeom prst="homePlat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CA" sz="1600">
              <a:latin typeface="+mn-lt"/>
            </a:rPr>
            <a:t>Analyze</a:t>
          </a:r>
        </a:p>
      </xdr:txBody>
    </xdr:sp>
    <xdr:clientData/>
  </xdr:twoCellAnchor>
  <xdr:twoCellAnchor>
    <xdr:from>
      <xdr:col>2</xdr:col>
      <xdr:colOff>626747</xdr:colOff>
      <xdr:row>18</xdr:row>
      <xdr:rowOff>7620</xdr:rowOff>
    </xdr:from>
    <xdr:to>
      <xdr:col>4</xdr:col>
      <xdr:colOff>626745</xdr:colOff>
      <xdr:row>21</xdr:row>
      <xdr:rowOff>161925</xdr:rowOff>
    </xdr:to>
    <xdr:sp macro="" textlink="">
      <xdr:nvSpPr>
        <xdr:cNvPr id="11" name="Arrow: Pentagon 10">
          <a:extLst>
            <a:ext uri="{FF2B5EF4-FFF2-40B4-BE49-F238E27FC236}">
              <a16:creationId xmlns:a16="http://schemas.microsoft.com/office/drawing/2014/main" id="{4EE2EDB9-EBF7-444C-8C0E-F8257ABC3F39}"/>
            </a:ext>
          </a:extLst>
        </xdr:cNvPr>
        <xdr:cNvSpPr/>
      </xdr:nvSpPr>
      <xdr:spPr>
        <a:xfrm>
          <a:off x="1903097" y="3265170"/>
          <a:ext cx="1276348" cy="697230"/>
        </a:xfrm>
        <a:prstGeom prst="homePlat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CA" sz="1600">
              <a:latin typeface="+mn-lt"/>
            </a:rPr>
            <a:t>Improve</a:t>
          </a:r>
        </a:p>
      </xdr:txBody>
    </xdr:sp>
    <xdr:clientData/>
  </xdr:twoCellAnchor>
  <xdr:twoCellAnchor>
    <xdr:from>
      <xdr:col>3</xdr:col>
      <xdr:colOff>9526</xdr:colOff>
      <xdr:row>23</xdr:row>
      <xdr:rowOff>17145</xdr:rowOff>
    </xdr:from>
    <xdr:to>
      <xdr:col>4</xdr:col>
      <xdr:colOff>600075</xdr:colOff>
      <xdr:row>26</xdr:row>
      <xdr:rowOff>160020</xdr:rowOff>
    </xdr:to>
    <xdr:sp macro="" textlink="">
      <xdr:nvSpPr>
        <xdr:cNvPr id="12" name="Arrow: Pentagon 11">
          <a:extLst>
            <a:ext uri="{FF2B5EF4-FFF2-40B4-BE49-F238E27FC236}">
              <a16:creationId xmlns:a16="http://schemas.microsoft.com/office/drawing/2014/main" id="{D53B52E6-96CE-4E99-84D9-33270A603C7E}"/>
            </a:ext>
          </a:extLst>
        </xdr:cNvPr>
        <xdr:cNvSpPr/>
      </xdr:nvSpPr>
      <xdr:spPr>
        <a:xfrm>
          <a:off x="1924051" y="4179570"/>
          <a:ext cx="1228724" cy="685800"/>
        </a:xfrm>
        <a:prstGeom prst="homePlat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CA" sz="1600">
              <a:latin typeface="+mn-lt"/>
            </a:rPr>
            <a:t>Control</a:t>
          </a:r>
        </a:p>
      </xdr:txBody>
    </xdr:sp>
    <xdr:clientData/>
  </xdr:twoCellAnchor>
  <xdr:twoCellAnchor>
    <xdr:from>
      <xdr:col>6</xdr:col>
      <xdr:colOff>0</xdr:colOff>
      <xdr:row>12</xdr:row>
      <xdr:rowOff>171451</xdr:rowOff>
    </xdr:from>
    <xdr:to>
      <xdr:col>7</xdr:col>
      <xdr:colOff>581025</xdr:colOff>
      <xdr:row>16</xdr:row>
      <xdr:rowOff>163069</xdr:rowOff>
    </xdr:to>
    <xdr:sp macro="" textlink="">
      <xdr:nvSpPr>
        <xdr:cNvPr id="19" name="Flowchart: Alternate Process 18">
          <a:hlinkClick xmlns:r="http://schemas.openxmlformats.org/officeDocument/2006/relationships" r:id="rId2"/>
          <a:extLst>
            <a:ext uri="{FF2B5EF4-FFF2-40B4-BE49-F238E27FC236}">
              <a16:creationId xmlns:a16="http://schemas.microsoft.com/office/drawing/2014/main" id="{686AFC69-439B-48E0-B60F-3BAA6C2E892D}"/>
            </a:ext>
          </a:extLst>
        </xdr:cNvPr>
        <xdr:cNvSpPr/>
      </xdr:nvSpPr>
      <xdr:spPr>
        <a:xfrm>
          <a:off x="3840480" y="2366011"/>
          <a:ext cx="1221105" cy="723138"/>
        </a:xfrm>
        <a:prstGeom prst="flowChartAlternateProcess">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CA" sz="1400"/>
            <a:t>1 Sample</a:t>
          </a:r>
          <a:r>
            <a:rPr lang="en-CA" sz="1400" baseline="0"/>
            <a:t> t-Test</a:t>
          </a:r>
          <a:endParaRPr lang="en-CA" sz="1400"/>
        </a:p>
      </xdr:txBody>
    </xdr:sp>
    <xdr:clientData/>
  </xdr:twoCellAnchor>
  <xdr:twoCellAnchor>
    <xdr:from>
      <xdr:col>8</xdr:col>
      <xdr:colOff>47625</xdr:colOff>
      <xdr:row>8</xdr:row>
      <xdr:rowOff>9525</xdr:rowOff>
    </xdr:from>
    <xdr:to>
      <xdr:col>10</xdr:col>
      <xdr:colOff>19050</xdr:colOff>
      <xdr:row>11</xdr:row>
      <xdr:rowOff>180213</xdr:rowOff>
    </xdr:to>
    <xdr:sp macro="" textlink="">
      <xdr:nvSpPr>
        <xdr:cNvPr id="33" name="Flowchart: Alternate Process 32">
          <a:hlinkClick xmlns:r="http://schemas.openxmlformats.org/officeDocument/2006/relationships" r:id="rId3"/>
          <a:extLst>
            <a:ext uri="{FF2B5EF4-FFF2-40B4-BE49-F238E27FC236}">
              <a16:creationId xmlns:a16="http://schemas.microsoft.com/office/drawing/2014/main" id="{CC7EF9D4-FFBB-4E4B-A631-B4E3DC665A39}"/>
            </a:ext>
          </a:extLst>
        </xdr:cNvPr>
        <xdr:cNvSpPr/>
      </xdr:nvSpPr>
      <xdr:spPr>
        <a:xfrm>
          <a:off x="4924425" y="1533525"/>
          <a:ext cx="1190625" cy="742188"/>
        </a:xfrm>
        <a:prstGeom prst="flowChartAlternateProcess">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endParaRPr lang="en-CA" sz="1400"/>
        </a:p>
        <a:p>
          <a:pPr algn="ctr"/>
          <a:r>
            <a:rPr lang="en-CA" sz="1400"/>
            <a:t>Pareto</a:t>
          </a:r>
        </a:p>
      </xdr:txBody>
    </xdr:sp>
    <xdr:clientData/>
  </xdr:twoCellAnchor>
  <xdr:twoCellAnchor>
    <xdr:from>
      <xdr:col>6</xdr:col>
      <xdr:colOff>0</xdr:colOff>
      <xdr:row>18</xdr:row>
      <xdr:rowOff>0</xdr:rowOff>
    </xdr:from>
    <xdr:to>
      <xdr:col>7</xdr:col>
      <xdr:colOff>581025</xdr:colOff>
      <xdr:row>21</xdr:row>
      <xdr:rowOff>172593</xdr:rowOff>
    </xdr:to>
    <xdr:sp macro="" textlink="">
      <xdr:nvSpPr>
        <xdr:cNvPr id="34" name="Flowchart: Alternate Process 33">
          <a:hlinkClick xmlns:r="http://schemas.openxmlformats.org/officeDocument/2006/relationships" r:id="rId4"/>
          <a:extLst>
            <a:ext uri="{FF2B5EF4-FFF2-40B4-BE49-F238E27FC236}">
              <a16:creationId xmlns:a16="http://schemas.microsoft.com/office/drawing/2014/main" id="{1B5119AB-2F01-4D11-8F08-69EC90B9E4DA}"/>
            </a:ext>
          </a:extLst>
        </xdr:cNvPr>
        <xdr:cNvSpPr/>
      </xdr:nvSpPr>
      <xdr:spPr>
        <a:xfrm>
          <a:off x="3829050" y="3257550"/>
          <a:ext cx="1219200" cy="715518"/>
        </a:xfrm>
        <a:prstGeom prst="flowChartAlternateProcess">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CA" sz="1400"/>
            <a:t>DOE</a:t>
          </a:r>
        </a:p>
      </xdr:txBody>
    </xdr:sp>
    <xdr:clientData/>
  </xdr:twoCellAnchor>
  <xdr:twoCellAnchor>
    <xdr:from>
      <xdr:col>10</xdr:col>
      <xdr:colOff>114300</xdr:colOff>
      <xdr:row>22</xdr:row>
      <xdr:rowOff>180975</xdr:rowOff>
    </xdr:from>
    <xdr:to>
      <xdr:col>12</xdr:col>
      <xdr:colOff>85725</xdr:colOff>
      <xdr:row>26</xdr:row>
      <xdr:rowOff>163068</xdr:rowOff>
    </xdr:to>
    <xdr:sp macro="" textlink="">
      <xdr:nvSpPr>
        <xdr:cNvPr id="35" name="Flowchart: Alternate Process 34">
          <a:hlinkClick xmlns:r="http://schemas.openxmlformats.org/officeDocument/2006/relationships" r:id="rId5"/>
          <a:extLst>
            <a:ext uri="{FF2B5EF4-FFF2-40B4-BE49-F238E27FC236}">
              <a16:creationId xmlns:a16="http://schemas.microsoft.com/office/drawing/2014/main" id="{1EA95D36-5423-4705-B6EE-2769A5D6CCCC}"/>
            </a:ext>
          </a:extLst>
        </xdr:cNvPr>
        <xdr:cNvSpPr/>
      </xdr:nvSpPr>
      <xdr:spPr>
        <a:xfrm>
          <a:off x="6210300" y="4371975"/>
          <a:ext cx="1190625" cy="744093"/>
        </a:xfrm>
        <a:prstGeom prst="flowChartAlternateProcess">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CA" sz="1400"/>
            <a:t>P Chart</a:t>
          </a:r>
          <a:endParaRPr lang="en-CA" sz="1600"/>
        </a:p>
      </xdr:txBody>
    </xdr:sp>
    <xdr:clientData/>
  </xdr:twoCellAnchor>
  <xdr:twoCellAnchor>
    <xdr:from>
      <xdr:col>10</xdr:col>
      <xdr:colOff>95250</xdr:colOff>
      <xdr:row>8</xdr:row>
      <xdr:rowOff>0</xdr:rowOff>
    </xdr:from>
    <xdr:to>
      <xdr:col>12</xdr:col>
      <xdr:colOff>45720</xdr:colOff>
      <xdr:row>11</xdr:row>
      <xdr:rowOff>170688</xdr:rowOff>
    </xdr:to>
    <xdr:sp macro="" textlink="">
      <xdr:nvSpPr>
        <xdr:cNvPr id="37" name="Flowchart: Alternate Process 36">
          <a:hlinkClick xmlns:r="http://schemas.openxmlformats.org/officeDocument/2006/relationships" r:id="rId6"/>
          <a:extLst>
            <a:ext uri="{FF2B5EF4-FFF2-40B4-BE49-F238E27FC236}">
              <a16:creationId xmlns:a16="http://schemas.microsoft.com/office/drawing/2014/main" id="{A239C27F-6344-4537-B9C3-5A5390DF106A}"/>
            </a:ext>
          </a:extLst>
        </xdr:cNvPr>
        <xdr:cNvSpPr/>
      </xdr:nvSpPr>
      <xdr:spPr>
        <a:xfrm>
          <a:off x="6191250" y="1524000"/>
          <a:ext cx="1169670" cy="742188"/>
        </a:xfrm>
        <a:prstGeom prst="flowChartAlternateProcess">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CA" sz="1400"/>
            <a:t>Descriptive</a:t>
          </a:r>
        </a:p>
        <a:p>
          <a:pPr algn="ctr"/>
          <a:r>
            <a:rPr lang="en-CA" sz="1400"/>
            <a:t>Stats</a:t>
          </a:r>
        </a:p>
      </xdr:txBody>
    </xdr:sp>
    <xdr:clientData/>
  </xdr:twoCellAnchor>
  <xdr:twoCellAnchor>
    <xdr:from>
      <xdr:col>12</xdr:col>
      <xdr:colOff>154305</xdr:colOff>
      <xdr:row>8</xdr:row>
      <xdr:rowOff>7620</xdr:rowOff>
    </xdr:from>
    <xdr:to>
      <xdr:col>14</xdr:col>
      <xdr:colOff>95250</xdr:colOff>
      <xdr:row>11</xdr:row>
      <xdr:rowOff>189738</xdr:rowOff>
    </xdr:to>
    <xdr:sp macro="" textlink="">
      <xdr:nvSpPr>
        <xdr:cNvPr id="38" name="Flowchart: Alternate Process 37">
          <a:hlinkClick xmlns:r="http://schemas.openxmlformats.org/officeDocument/2006/relationships" r:id="rId7"/>
          <a:extLst>
            <a:ext uri="{FF2B5EF4-FFF2-40B4-BE49-F238E27FC236}">
              <a16:creationId xmlns:a16="http://schemas.microsoft.com/office/drawing/2014/main" id="{5F29F66F-22E0-46AD-A77D-4E26F2918C74}"/>
            </a:ext>
          </a:extLst>
        </xdr:cNvPr>
        <xdr:cNvSpPr/>
      </xdr:nvSpPr>
      <xdr:spPr>
        <a:xfrm>
          <a:off x="7469505" y="1531620"/>
          <a:ext cx="1160145" cy="753618"/>
        </a:xfrm>
        <a:prstGeom prst="flowChartAlternateProcess">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CA" sz="1600"/>
            <a:t>Histogram</a:t>
          </a:r>
        </a:p>
      </xdr:txBody>
    </xdr:sp>
    <xdr:clientData/>
  </xdr:twoCellAnchor>
  <xdr:twoCellAnchor>
    <xdr:from>
      <xdr:col>14</xdr:col>
      <xdr:colOff>169545</xdr:colOff>
      <xdr:row>8</xdr:row>
      <xdr:rowOff>19050</xdr:rowOff>
    </xdr:from>
    <xdr:to>
      <xdr:col>16</xdr:col>
      <xdr:colOff>114300</xdr:colOff>
      <xdr:row>12</xdr:row>
      <xdr:rowOff>1143</xdr:rowOff>
    </xdr:to>
    <xdr:sp macro="" textlink="">
      <xdr:nvSpPr>
        <xdr:cNvPr id="39" name="Flowchart: Alternate Process 38">
          <a:hlinkClick xmlns:r="http://schemas.openxmlformats.org/officeDocument/2006/relationships" r:id="rId8"/>
          <a:extLst>
            <a:ext uri="{FF2B5EF4-FFF2-40B4-BE49-F238E27FC236}">
              <a16:creationId xmlns:a16="http://schemas.microsoft.com/office/drawing/2014/main" id="{89F87486-FD3F-41D6-9FEA-9F89EEB1ECFA}"/>
            </a:ext>
          </a:extLst>
        </xdr:cNvPr>
        <xdr:cNvSpPr/>
      </xdr:nvSpPr>
      <xdr:spPr>
        <a:xfrm>
          <a:off x="8703945" y="1543050"/>
          <a:ext cx="1163955" cy="744093"/>
        </a:xfrm>
        <a:prstGeom prst="flowChartAlternateProcess">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CA" sz="1600"/>
            <a:t>Boxplot/</a:t>
          </a:r>
        </a:p>
        <a:p>
          <a:pPr algn="ctr"/>
          <a:r>
            <a:rPr lang="en-CA" sz="1600"/>
            <a:t>Dotplots</a:t>
          </a:r>
        </a:p>
      </xdr:txBody>
    </xdr:sp>
    <xdr:clientData/>
  </xdr:twoCellAnchor>
  <xdr:twoCellAnchor>
    <xdr:from>
      <xdr:col>16</xdr:col>
      <xdr:colOff>207645</xdr:colOff>
      <xdr:row>8</xdr:row>
      <xdr:rowOff>7620</xdr:rowOff>
    </xdr:from>
    <xdr:to>
      <xdr:col>18</xdr:col>
      <xdr:colOff>152400</xdr:colOff>
      <xdr:row>12</xdr:row>
      <xdr:rowOff>1143</xdr:rowOff>
    </xdr:to>
    <xdr:sp macro="" textlink="">
      <xdr:nvSpPr>
        <xdr:cNvPr id="41" name="Flowchart: Alternate Process 40">
          <a:hlinkClick xmlns:r="http://schemas.openxmlformats.org/officeDocument/2006/relationships" r:id="rId9"/>
          <a:extLst>
            <a:ext uri="{FF2B5EF4-FFF2-40B4-BE49-F238E27FC236}">
              <a16:creationId xmlns:a16="http://schemas.microsoft.com/office/drawing/2014/main" id="{892FB0FF-A933-4607-BFC0-E54A313642A3}"/>
            </a:ext>
          </a:extLst>
        </xdr:cNvPr>
        <xdr:cNvSpPr/>
      </xdr:nvSpPr>
      <xdr:spPr>
        <a:xfrm>
          <a:off x="9961245" y="1531620"/>
          <a:ext cx="1163955" cy="755523"/>
        </a:xfrm>
        <a:prstGeom prst="flowChartAlternateProcess">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CA" sz="1600"/>
            <a:t>Normal Prob</a:t>
          </a:r>
          <a:r>
            <a:rPr lang="en-CA" sz="1600" baseline="0"/>
            <a:t> Plots</a:t>
          </a:r>
          <a:endParaRPr lang="en-CA" sz="1600"/>
        </a:p>
      </xdr:txBody>
    </xdr:sp>
    <xdr:clientData/>
  </xdr:twoCellAnchor>
  <xdr:twoCellAnchor>
    <xdr:from>
      <xdr:col>18</xdr:col>
      <xdr:colOff>257175</xdr:colOff>
      <xdr:row>8</xdr:row>
      <xdr:rowOff>9525</xdr:rowOff>
    </xdr:from>
    <xdr:to>
      <xdr:col>20</xdr:col>
      <xdr:colOff>198120</xdr:colOff>
      <xdr:row>12</xdr:row>
      <xdr:rowOff>1143</xdr:rowOff>
    </xdr:to>
    <xdr:sp macro="" textlink="">
      <xdr:nvSpPr>
        <xdr:cNvPr id="42" name="Flowchart: Alternate Process 41">
          <a:hlinkClick xmlns:r="http://schemas.openxmlformats.org/officeDocument/2006/relationships" r:id="rId10"/>
          <a:extLst>
            <a:ext uri="{FF2B5EF4-FFF2-40B4-BE49-F238E27FC236}">
              <a16:creationId xmlns:a16="http://schemas.microsoft.com/office/drawing/2014/main" id="{DE87ECE2-232B-4A9F-B699-EC64BFBD89ED}"/>
            </a:ext>
          </a:extLst>
        </xdr:cNvPr>
        <xdr:cNvSpPr/>
      </xdr:nvSpPr>
      <xdr:spPr>
        <a:xfrm>
          <a:off x="11229975" y="1533525"/>
          <a:ext cx="1160145" cy="753618"/>
        </a:xfrm>
        <a:prstGeom prst="flowChartAlternateProcess">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CA" sz="1600"/>
            <a:t>MSA</a:t>
          </a:r>
        </a:p>
      </xdr:txBody>
    </xdr:sp>
    <xdr:clientData/>
  </xdr:twoCellAnchor>
  <xdr:twoCellAnchor>
    <xdr:from>
      <xdr:col>8</xdr:col>
      <xdr:colOff>53340</xdr:colOff>
      <xdr:row>12</xdr:row>
      <xdr:rowOff>163830</xdr:rowOff>
    </xdr:from>
    <xdr:to>
      <xdr:col>9</xdr:col>
      <xdr:colOff>632460</xdr:colOff>
      <xdr:row>16</xdr:row>
      <xdr:rowOff>151638</xdr:rowOff>
    </xdr:to>
    <xdr:sp macro="" textlink="">
      <xdr:nvSpPr>
        <xdr:cNvPr id="18" name="Flowchart: Alternate Process 17">
          <a:hlinkClick xmlns:r="http://schemas.openxmlformats.org/officeDocument/2006/relationships" r:id="rId11"/>
          <a:extLst>
            <a:ext uri="{FF2B5EF4-FFF2-40B4-BE49-F238E27FC236}">
              <a16:creationId xmlns:a16="http://schemas.microsoft.com/office/drawing/2014/main" id="{22C72851-07C8-4024-9C66-08189B3F2B79}"/>
            </a:ext>
          </a:extLst>
        </xdr:cNvPr>
        <xdr:cNvSpPr/>
      </xdr:nvSpPr>
      <xdr:spPr>
        <a:xfrm>
          <a:off x="5173980" y="2358390"/>
          <a:ext cx="1219200" cy="719328"/>
        </a:xfrm>
        <a:prstGeom prst="flowChartAlternateProcess">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CA" sz="1600"/>
            <a:t>2 Sample t-Test</a:t>
          </a:r>
        </a:p>
      </xdr:txBody>
    </xdr:sp>
    <xdr:clientData/>
  </xdr:twoCellAnchor>
  <xdr:twoCellAnchor>
    <xdr:from>
      <xdr:col>8</xdr:col>
      <xdr:colOff>99060</xdr:colOff>
      <xdr:row>22</xdr:row>
      <xdr:rowOff>144780</xdr:rowOff>
    </xdr:from>
    <xdr:to>
      <xdr:col>10</xdr:col>
      <xdr:colOff>38100</xdr:colOff>
      <xdr:row>26</xdr:row>
      <xdr:rowOff>132588</xdr:rowOff>
    </xdr:to>
    <xdr:sp macro="" textlink="">
      <xdr:nvSpPr>
        <xdr:cNvPr id="21" name="Flowchart: Alternate Process 20">
          <a:hlinkClick xmlns:r="http://schemas.openxmlformats.org/officeDocument/2006/relationships" r:id="rId12"/>
          <a:extLst>
            <a:ext uri="{FF2B5EF4-FFF2-40B4-BE49-F238E27FC236}">
              <a16:creationId xmlns:a16="http://schemas.microsoft.com/office/drawing/2014/main" id="{5E129913-A6B7-4E9F-9C1D-973281D577CC}"/>
            </a:ext>
          </a:extLst>
        </xdr:cNvPr>
        <xdr:cNvSpPr/>
      </xdr:nvSpPr>
      <xdr:spPr>
        <a:xfrm>
          <a:off x="5219700" y="4168140"/>
          <a:ext cx="1219200" cy="719328"/>
        </a:xfrm>
        <a:prstGeom prst="flowChartAlternateProcess">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CA" sz="1600"/>
            <a:t>Indivduals</a:t>
          </a:r>
        </a:p>
      </xdr:txBody>
    </xdr:sp>
    <xdr:clientData/>
  </xdr:twoCellAnchor>
  <xdr:twoCellAnchor>
    <xdr:from>
      <xdr:col>14</xdr:col>
      <xdr:colOff>173355</xdr:colOff>
      <xdr:row>12</xdr:row>
      <xdr:rowOff>179070</xdr:rowOff>
    </xdr:from>
    <xdr:to>
      <xdr:col>16</xdr:col>
      <xdr:colOff>112395</xdr:colOff>
      <xdr:row>16</xdr:row>
      <xdr:rowOff>166878</xdr:rowOff>
    </xdr:to>
    <xdr:sp macro="" textlink="">
      <xdr:nvSpPr>
        <xdr:cNvPr id="23" name="Flowchart: Alternate Process 22">
          <a:hlinkClick xmlns:r="http://schemas.openxmlformats.org/officeDocument/2006/relationships" r:id="rId13"/>
          <a:extLst>
            <a:ext uri="{FF2B5EF4-FFF2-40B4-BE49-F238E27FC236}">
              <a16:creationId xmlns:a16="http://schemas.microsoft.com/office/drawing/2014/main" id="{9D27F497-98D4-48BE-9423-2F89BA0E9BD3}"/>
            </a:ext>
          </a:extLst>
        </xdr:cNvPr>
        <xdr:cNvSpPr/>
      </xdr:nvSpPr>
      <xdr:spPr>
        <a:xfrm>
          <a:off x="8707755" y="2465070"/>
          <a:ext cx="1158240" cy="749808"/>
        </a:xfrm>
        <a:prstGeom prst="flowChartAlternateProcess">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CA" sz="1600"/>
            <a:t>Multi-Vari</a:t>
          </a:r>
        </a:p>
      </xdr:txBody>
    </xdr:sp>
    <xdr:clientData/>
  </xdr:twoCellAnchor>
  <xdr:twoCellAnchor>
    <xdr:from>
      <xdr:col>16</xdr:col>
      <xdr:colOff>238125</xdr:colOff>
      <xdr:row>12</xdr:row>
      <xdr:rowOff>182880</xdr:rowOff>
    </xdr:from>
    <xdr:to>
      <xdr:col>18</xdr:col>
      <xdr:colOff>177165</xdr:colOff>
      <xdr:row>16</xdr:row>
      <xdr:rowOff>163068</xdr:rowOff>
    </xdr:to>
    <xdr:sp macro="" textlink="">
      <xdr:nvSpPr>
        <xdr:cNvPr id="24" name="Flowchart: Alternate Process 23">
          <a:hlinkClick xmlns:r="http://schemas.openxmlformats.org/officeDocument/2006/relationships" r:id="rId14"/>
          <a:extLst>
            <a:ext uri="{FF2B5EF4-FFF2-40B4-BE49-F238E27FC236}">
              <a16:creationId xmlns:a16="http://schemas.microsoft.com/office/drawing/2014/main" id="{5782B9B9-1730-417B-92C7-0FECF99C8794}"/>
            </a:ext>
          </a:extLst>
        </xdr:cNvPr>
        <xdr:cNvSpPr/>
      </xdr:nvSpPr>
      <xdr:spPr>
        <a:xfrm>
          <a:off x="9991725" y="2468880"/>
          <a:ext cx="1158240" cy="742188"/>
        </a:xfrm>
        <a:prstGeom prst="flowChartAlternateProcess">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CA" sz="1600"/>
            <a:t>Regression</a:t>
          </a:r>
        </a:p>
      </xdr:txBody>
    </xdr:sp>
    <xdr:clientData/>
  </xdr:twoCellAnchor>
  <xdr:twoCellAnchor>
    <xdr:from>
      <xdr:col>6</xdr:col>
      <xdr:colOff>24764</xdr:colOff>
      <xdr:row>22</xdr:row>
      <xdr:rowOff>180975</xdr:rowOff>
    </xdr:from>
    <xdr:to>
      <xdr:col>7</xdr:col>
      <xdr:colOff>590549</xdr:colOff>
      <xdr:row>26</xdr:row>
      <xdr:rowOff>153543</xdr:rowOff>
    </xdr:to>
    <xdr:sp macro="" textlink="">
      <xdr:nvSpPr>
        <xdr:cNvPr id="32" name="Flowchart: Alternate Process 31">
          <a:hlinkClick xmlns:r="http://schemas.openxmlformats.org/officeDocument/2006/relationships" r:id="rId15"/>
          <a:extLst>
            <a:ext uri="{FF2B5EF4-FFF2-40B4-BE49-F238E27FC236}">
              <a16:creationId xmlns:a16="http://schemas.microsoft.com/office/drawing/2014/main" id="{0794E069-2051-4922-9220-594A7D3D95CC}"/>
            </a:ext>
          </a:extLst>
        </xdr:cNvPr>
        <xdr:cNvSpPr/>
      </xdr:nvSpPr>
      <xdr:spPr>
        <a:xfrm>
          <a:off x="3682364" y="4371975"/>
          <a:ext cx="1175385" cy="734568"/>
        </a:xfrm>
        <a:prstGeom prst="flowChartAlternateProcess">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CA" sz="1600"/>
            <a:t>X-Bar &amp; R/S</a:t>
          </a:r>
        </a:p>
      </xdr:txBody>
    </xdr:sp>
    <xdr:clientData/>
  </xdr:twoCellAnchor>
  <xdr:twoCellAnchor>
    <xdr:from>
      <xdr:col>12</xdr:col>
      <xdr:colOff>163830</xdr:colOff>
      <xdr:row>22</xdr:row>
      <xdr:rowOff>148590</xdr:rowOff>
    </xdr:from>
    <xdr:to>
      <xdr:col>14</xdr:col>
      <xdr:colOff>102870</xdr:colOff>
      <xdr:row>26</xdr:row>
      <xdr:rowOff>136398</xdr:rowOff>
    </xdr:to>
    <xdr:sp macro="" textlink="">
      <xdr:nvSpPr>
        <xdr:cNvPr id="36" name="Flowchart: Alternate Process 35">
          <a:hlinkClick xmlns:r="http://schemas.openxmlformats.org/officeDocument/2006/relationships" r:id="rId16"/>
          <a:extLst>
            <a:ext uri="{FF2B5EF4-FFF2-40B4-BE49-F238E27FC236}">
              <a16:creationId xmlns:a16="http://schemas.microsoft.com/office/drawing/2014/main" id="{FCC2A4E4-73AB-438B-BA06-AC15E389904E}"/>
            </a:ext>
          </a:extLst>
        </xdr:cNvPr>
        <xdr:cNvSpPr/>
      </xdr:nvSpPr>
      <xdr:spPr>
        <a:xfrm>
          <a:off x="7844790" y="4171950"/>
          <a:ext cx="1219200" cy="719328"/>
        </a:xfrm>
        <a:prstGeom prst="flowChartAlternateProcess">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CA" sz="1600"/>
            <a:t>NP Chart</a:t>
          </a:r>
        </a:p>
      </xdr:txBody>
    </xdr:sp>
    <xdr:clientData/>
  </xdr:twoCellAnchor>
  <xdr:twoCellAnchor>
    <xdr:from>
      <xdr:col>14</xdr:col>
      <xdr:colOff>213360</xdr:colOff>
      <xdr:row>22</xdr:row>
      <xdr:rowOff>148590</xdr:rowOff>
    </xdr:from>
    <xdr:to>
      <xdr:col>16</xdr:col>
      <xdr:colOff>152400</xdr:colOff>
      <xdr:row>26</xdr:row>
      <xdr:rowOff>136398</xdr:rowOff>
    </xdr:to>
    <xdr:sp macro="" textlink="">
      <xdr:nvSpPr>
        <xdr:cNvPr id="40" name="Flowchart: Alternate Process 39">
          <a:hlinkClick xmlns:r="http://schemas.openxmlformats.org/officeDocument/2006/relationships" r:id="rId17"/>
          <a:extLst>
            <a:ext uri="{FF2B5EF4-FFF2-40B4-BE49-F238E27FC236}">
              <a16:creationId xmlns:a16="http://schemas.microsoft.com/office/drawing/2014/main" id="{C0CE77BD-F0C8-473F-9052-EBDECA493CE4}"/>
            </a:ext>
          </a:extLst>
        </xdr:cNvPr>
        <xdr:cNvSpPr/>
      </xdr:nvSpPr>
      <xdr:spPr>
        <a:xfrm>
          <a:off x="9174480" y="4171950"/>
          <a:ext cx="1219200" cy="719328"/>
        </a:xfrm>
        <a:prstGeom prst="flowChartAlternateProcess">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CA" sz="1600"/>
            <a:t>C Chart</a:t>
          </a:r>
        </a:p>
      </xdr:txBody>
    </xdr:sp>
    <xdr:clientData/>
  </xdr:twoCellAnchor>
  <xdr:twoCellAnchor>
    <xdr:from>
      <xdr:col>16</xdr:col>
      <xdr:colOff>270510</xdr:colOff>
      <xdr:row>22</xdr:row>
      <xdr:rowOff>148590</xdr:rowOff>
    </xdr:from>
    <xdr:to>
      <xdr:col>18</xdr:col>
      <xdr:colOff>209550</xdr:colOff>
      <xdr:row>26</xdr:row>
      <xdr:rowOff>136398</xdr:rowOff>
    </xdr:to>
    <xdr:sp macro="" textlink="">
      <xdr:nvSpPr>
        <xdr:cNvPr id="45" name="Flowchart: Alternate Process 44">
          <a:hlinkClick xmlns:r="http://schemas.openxmlformats.org/officeDocument/2006/relationships" r:id="rId18"/>
          <a:extLst>
            <a:ext uri="{FF2B5EF4-FFF2-40B4-BE49-F238E27FC236}">
              <a16:creationId xmlns:a16="http://schemas.microsoft.com/office/drawing/2014/main" id="{0BD0E35D-5C08-4F05-89D6-63182B2DFB47}"/>
            </a:ext>
          </a:extLst>
        </xdr:cNvPr>
        <xdr:cNvSpPr/>
      </xdr:nvSpPr>
      <xdr:spPr>
        <a:xfrm>
          <a:off x="10511790" y="4171950"/>
          <a:ext cx="1219200" cy="719328"/>
        </a:xfrm>
        <a:prstGeom prst="flowChartAlternateProcess">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CA" sz="1600"/>
            <a:t>U Chart</a:t>
          </a:r>
        </a:p>
      </xdr:txBody>
    </xdr:sp>
    <xdr:clientData/>
  </xdr:twoCellAnchor>
  <xdr:twoCellAnchor>
    <xdr:from>
      <xdr:col>20</xdr:col>
      <xdr:colOff>276225</xdr:colOff>
      <xdr:row>8</xdr:row>
      <xdr:rowOff>28575</xdr:rowOff>
    </xdr:from>
    <xdr:to>
      <xdr:col>22</xdr:col>
      <xdr:colOff>217170</xdr:colOff>
      <xdr:row>12</xdr:row>
      <xdr:rowOff>20193</xdr:rowOff>
    </xdr:to>
    <xdr:sp macro="" textlink="">
      <xdr:nvSpPr>
        <xdr:cNvPr id="43" name="Flowchart: Alternate Process 42">
          <a:hlinkClick xmlns:r="http://schemas.openxmlformats.org/officeDocument/2006/relationships" r:id="rId19"/>
          <a:extLst>
            <a:ext uri="{FF2B5EF4-FFF2-40B4-BE49-F238E27FC236}">
              <a16:creationId xmlns:a16="http://schemas.microsoft.com/office/drawing/2014/main" id="{2CD52882-0F8A-4317-B98E-537E53A4D093}"/>
            </a:ext>
          </a:extLst>
        </xdr:cNvPr>
        <xdr:cNvSpPr/>
      </xdr:nvSpPr>
      <xdr:spPr>
        <a:xfrm>
          <a:off x="12468225" y="1552575"/>
          <a:ext cx="1160145" cy="753618"/>
        </a:xfrm>
        <a:prstGeom prst="flowChartAlternateProcess">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CA" sz="1600"/>
            <a:t>Process Capability</a:t>
          </a:r>
        </a:p>
      </xdr:txBody>
    </xdr:sp>
    <xdr:clientData/>
  </xdr:twoCellAnchor>
  <xdr:twoCellAnchor>
    <xdr:from>
      <xdr:col>6</xdr:col>
      <xdr:colOff>0</xdr:colOff>
      <xdr:row>8</xdr:row>
      <xdr:rowOff>0</xdr:rowOff>
    </xdr:from>
    <xdr:to>
      <xdr:col>7</xdr:col>
      <xdr:colOff>581025</xdr:colOff>
      <xdr:row>11</xdr:row>
      <xdr:rowOff>170688</xdr:rowOff>
    </xdr:to>
    <xdr:sp macro="" textlink="">
      <xdr:nvSpPr>
        <xdr:cNvPr id="26" name="Flowchart: Alternate Process 25">
          <a:hlinkClick xmlns:r="http://schemas.openxmlformats.org/officeDocument/2006/relationships" r:id="rId20"/>
          <a:extLst>
            <a:ext uri="{FF2B5EF4-FFF2-40B4-BE49-F238E27FC236}">
              <a16:creationId xmlns:a16="http://schemas.microsoft.com/office/drawing/2014/main" id="{AD34CD40-E6C8-4F86-BCEA-ECD5D51F0180}"/>
            </a:ext>
          </a:extLst>
        </xdr:cNvPr>
        <xdr:cNvSpPr/>
      </xdr:nvSpPr>
      <xdr:spPr>
        <a:xfrm>
          <a:off x="3657600" y="1524000"/>
          <a:ext cx="1190625" cy="742188"/>
        </a:xfrm>
        <a:prstGeom prst="flowChartAlternateProcess">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endParaRPr lang="en-CA" sz="1400"/>
        </a:p>
        <a:p>
          <a:pPr algn="ctr"/>
          <a:r>
            <a:rPr lang="en-CA" sz="1400"/>
            <a:t>QFD</a:t>
          </a:r>
        </a:p>
      </xdr:txBody>
    </xdr:sp>
    <xdr:clientData/>
  </xdr:twoCellAnchor>
  <xdr:twoCellAnchor>
    <xdr:from>
      <xdr:col>10</xdr:col>
      <xdr:colOff>85725</xdr:colOff>
      <xdr:row>12</xdr:row>
      <xdr:rowOff>171450</xdr:rowOff>
    </xdr:from>
    <xdr:to>
      <xdr:col>12</xdr:col>
      <xdr:colOff>24765</xdr:colOff>
      <xdr:row>16</xdr:row>
      <xdr:rowOff>159258</xdr:rowOff>
    </xdr:to>
    <xdr:sp macro="" textlink="">
      <xdr:nvSpPr>
        <xdr:cNvPr id="27" name="Flowchart: Alternate Process 26">
          <a:hlinkClick xmlns:r="http://schemas.openxmlformats.org/officeDocument/2006/relationships" r:id="rId21"/>
          <a:extLst>
            <a:ext uri="{FF2B5EF4-FFF2-40B4-BE49-F238E27FC236}">
              <a16:creationId xmlns:a16="http://schemas.microsoft.com/office/drawing/2014/main" id="{41BE4CB3-5D2A-4B3E-9408-EAACB1729D13}"/>
            </a:ext>
          </a:extLst>
        </xdr:cNvPr>
        <xdr:cNvSpPr/>
      </xdr:nvSpPr>
      <xdr:spPr>
        <a:xfrm>
          <a:off x="6181725" y="2457450"/>
          <a:ext cx="1158240" cy="749808"/>
        </a:xfrm>
        <a:prstGeom prst="flowChartAlternateProcess">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CA" sz="1600"/>
            <a:t>ANOVA</a:t>
          </a:r>
        </a:p>
      </xdr:txBody>
    </xdr:sp>
    <xdr:clientData/>
  </xdr:twoCellAnchor>
  <xdr:twoCellAnchor>
    <xdr:from>
      <xdr:col>12</xdr:col>
      <xdr:colOff>123825</xdr:colOff>
      <xdr:row>12</xdr:row>
      <xdr:rowOff>180975</xdr:rowOff>
    </xdr:from>
    <xdr:to>
      <xdr:col>14</xdr:col>
      <xdr:colOff>62865</xdr:colOff>
      <xdr:row>16</xdr:row>
      <xdr:rowOff>168783</xdr:rowOff>
    </xdr:to>
    <xdr:sp macro="" textlink="">
      <xdr:nvSpPr>
        <xdr:cNvPr id="30" name="Flowchart: Alternate Process 29">
          <a:hlinkClick xmlns:r="http://schemas.openxmlformats.org/officeDocument/2006/relationships" r:id="rId22"/>
          <a:extLst>
            <a:ext uri="{FF2B5EF4-FFF2-40B4-BE49-F238E27FC236}">
              <a16:creationId xmlns:a16="http://schemas.microsoft.com/office/drawing/2014/main" id="{8C4D4FEC-FB95-448B-9E42-80F6E0F124C4}"/>
            </a:ext>
          </a:extLst>
        </xdr:cNvPr>
        <xdr:cNvSpPr/>
      </xdr:nvSpPr>
      <xdr:spPr>
        <a:xfrm>
          <a:off x="7439025" y="2466975"/>
          <a:ext cx="1158240" cy="749808"/>
        </a:xfrm>
        <a:prstGeom prst="flowChartAlternateProcess">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CA" sz="1600"/>
            <a:t>Chi-Square</a:t>
          </a:r>
        </a:p>
      </xdr:txBody>
    </xdr:sp>
    <xdr:clientData/>
  </xdr:twoCellAnchor>
  <xdr:twoCellAnchor>
    <xdr:from>
      <xdr:col>8</xdr:col>
      <xdr:colOff>57150</xdr:colOff>
      <xdr:row>18</xdr:row>
      <xdr:rowOff>0</xdr:rowOff>
    </xdr:from>
    <xdr:to>
      <xdr:col>10</xdr:col>
      <xdr:colOff>28575</xdr:colOff>
      <xdr:row>21</xdr:row>
      <xdr:rowOff>172593</xdr:rowOff>
    </xdr:to>
    <xdr:sp macro="" textlink="">
      <xdr:nvSpPr>
        <xdr:cNvPr id="31" name="Flowchart: Alternate Process 30">
          <a:hlinkClick xmlns:r="http://schemas.openxmlformats.org/officeDocument/2006/relationships" r:id="rId23"/>
          <a:extLst>
            <a:ext uri="{FF2B5EF4-FFF2-40B4-BE49-F238E27FC236}">
              <a16:creationId xmlns:a16="http://schemas.microsoft.com/office/drawing/2014/main" id="{9A763F76-FCFA-4197-8653-6244F3BCCA36}"/>
            </a:ext>
          </a:extLst>
        </xdr:cNvPr>
        <xdr:cNvSpPr/>
      </xdr:nvSpPr>
      <xdr:spPr>
        <a:xfrm>
          <a:off x="4933950" y="3429000"/>
          <a:ext cx="1190625" cy="744093"/>
        </a:xfrm>
        <a:prstGeom prst="flowChartAlternateProcess">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CA" sz="1400"/>
            <a:t>Taguchi</a:t>
          </a:r>
        </a:p>
      </xdr:txBody>
    </xdr:sp>
    <xdr:clientData/>
  </xdr:twoCellAnchor>
  <xdr:twoCellAnchor>
    <xdr:from>
      <xdr:col>18</xdr:col>
      <xdr:colOff>371475</xdr:colOff>
      <xdr:row>12</xdr:row>
      <xdr:rowOff>161925</xdr:rowOff>
    </xdr:from>
    <xdr:to>
      <xdr:col>20</xdr:col>
      <xdr:colOff>310515</xdr:colOff>
      <xdr:row>16</xdr:row>
      <xdr:rowOff>142113</xdr:rowOff>
    </xdr:to>
    <xdr:sp macro="" textlink="">
      <xdr:nvSpPr>
        <xdr:cNvPr id="50" name="Flowchart: Alternate Process 49">
          <a:hlinkClick xmlns:r="http://schemas.openxmlformats.org/officeDocument/2006/relationships" r:id="rId24"/>
          <a:extLst>
            <a:ext uri="{FF2B5EF4-FFF2-40B4-BE49-F238E27FC236}">
              <a16:creationId xmlns:a16="http://schemas.microsoft.com/office/drawing/2014/main" id="{A2B4E115-2780-4B8D-893A-6888C58050B2}"/>
            </a:ext>
          </a:extLst>
        </xdr:cNvPr>
        <xdr:cNvSpPr/>
      </xdr:nvSpPr>
      <xdr:spPr>
        <a:xfrm>
          <a:off x="11344275" y="2447925"/>
          <a:ext cx="1158240" cy="742188"/>
        </a:xfrm>
        <a:prstGeom prst="flowChartAlternateProcess">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CA" sz="1400"/>
            <a:t>Advanced</a:t>
          </a:r>
        </a:p>
        <a:p>
          <a:pPr algn="ctr"/>
          <a:r>
            <a:rPr lang="en-CA" sz="1600"/>
            <a:t>Multiple</a:t>
          </a:r>
        </a:p>
        <a:p>
          <a:pPr algn="ctr"/>
          <a:r>
            <a:rPr lang="en-CA" sz="1600"/>
            <a:t>Regression</a:t>
          </a:r>
        </a:p>
      </xdr:txBody>
    </xdr:sp>
    <xdr:clientData/>
  </xdr:twoCellAnchor>
  <xdr:twoCellAnchor>
    <xdr:from>
      <xdr:col>20</xdr:col>
      <xdr:colOff>542925</xdr:colOff>
      <xdr:row>12</xdr:row>
      <xdr:rowOff>171450</xdr:rowOff>
    </xdr:from>
    <xdr:to>
      <xdr:col>22</xdr:col>
      <xdr:colOff>514350</xdr:colOff>
      <xdr:row>16</xdr:row>
      <xdr:rowOff>153543</xdr:rowOff>
    </xdr:to>
    <xdr:sp macro="" textlink="">
      <xdr:nvSpPr>
        <xdr:cNvPr id="47" name="Flowchart: Alternate Process 46">
          <a:hlinkClick xmlns:r="http://schemas.openxmlformats.org/officeDocument/2006/relationships" r:id="rId25"/>
          <a:extLst>
            <a:ext uri="{FF2B5EF4-FFF2-40B4-BE49-F238E27FC236}">
              <a16:creationId xmlns:a16="http://schemas.microsoft.com/office/drawing/2014/main" id="{262CB634-7570-431C-8853-56DD8939676B}"/>
            </a:ext>
          </a:extLst>
        </xdr:cNvPr>
        <xdr:cNvSpPr/>
      </xdr:nvSpPr>
      <xdr:spPr>
        <a:xfrm>
          <a:off x="12734925" y="2457450"/>
          <a:ext cx="1190625" cy="744093"/>
        </a:xfrm>
        <a:prstGeom prst="flowChartAlternateProcess">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CA" sz="1200"/>
            <a:t>Multiple</a:t>
          </a:r>
          <a:r>
            <a:rPr lang="en-CA" sz="1200" baseline="0"/>
            <a:t> Response</a:t>
          </a:r>
        </a:p>
        <a:p>
          <a:pPr algn="ctr"/>
          <a:r>
            <a:rPr lang="en-CA" sz="1200" baseline="0"/>
            <a:t>Optimiser</a:t>
          </a:r>
          <a:endParaRPr lang="en-CA" sz="1200"/>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7</xdr:col>
      <xdr:colOff>28575</xdr:colOff>
      <xdr:row>1</xdr:row>
      <xdr:rowOff>38100</xdr:rowOff>
    </xdr:from>
    <xdr:to>
      <xdr:col>7</xdr:col>
      <xdr:colOff>1192530</xdr:colOff>
      <xdr:row>4</xdr:row>
      <xdr:rowOff>161925</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A02DA439-E85E-46F1-A2DB-E1E3EF0A5411}"/>
            </a:ext>
          </a:extLst>
        </xdr:cNvPr>
        <xdr:cNvSpPr/>
      </xdr:nvSpPr>
      <xdr:spPr>
        <a:xfrm>
          <a:off x="4295775" y="228600"/>
          <a:ext cx="1163955" cy="69532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CA" sz="1600"/>
            <a:t>Back to BB</a:t>
          </a:r>
          <a:r>
            <a:rPr lang="en-CA" sz="1600" baseline="0"/>
            <a:t> Menu</a:t>
          </a:r>
        </a:p>
        <a:p>
          <a:pPr algn="l"/>
          <a:endParaRPr lang="en-CA" sz="1100"/>
        </a:p>
      </xdr:txBody>
    </xdr:sp>
    <xdr:clientData/>
  </xdr:twoCellAnchor>
  <xdr:twoCellAnchor editAs="oneCell">
    <xdr:from>
      <xdr:col>7</xdr:col>
      <xdr:colOff>0</xdr:colOff>
      <xdr:row>8</xdr:row>
      <xdr:rowOff>0</xdr:rowOff>
    </xdr:from>
    <xdr:to>
      <xdr:col>8</xdr:col>
      <xdr:colOff>399286</xdr:colOff>
      <xdr:row>36</xdr:row>
      <xdr:rowOff>46952</xdr:rowOff>
    </xdr:to>
    <xdr:pic>
      <xdr:nvPicPr>
        <xdr:cNvPr id="3" name="Picture 2">
          <a:extLst>
            <a:ext uri="{FF2B5EF4-FFF2-40B4-BE49-F238E27FC236}">
              <a16:creationId xmlns:a16="http://schemas.microsoft.com/office/drawing/2014/main" id="{99CDFCE1-F7E5-4ED1-8DD6-52C4A87019BC}"/>
            </a:ext>
          </a:extLst>
        </xdr:cNvPr>
        <xdr:cNvPicPr>
          <a:picLocks noChangeAspect="1"/>
        </xdr:cNvPicPr>
      </xdr:nvPicPr>
      <xdr:blipFill>
        <a:blip xmlns:r="http://schemas.openxmlformats.org/officeDocument/2006/relationships" r:embed="rId2"/>
        <a:stretch>
          <a:fillRect/>
        </a:stretch>
      </xdr:blipFill>
      <xdr:spPr>
        <a:xfrm>
          <a:off x="4267200" y="1524000"/>
          <a:ext cx="6114286" cy="5380952"/>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7</xdr:col>
      <xdr:colOff>22860</xdr:colOff>
      <xdr:row>1</xdr:row>
      <xdr:rowOff>30480</xdr:rowOff>
    </xdr:from>
    <xdr:to>
      <xdr:col>8</xdr:col>
      <xdr:colOff>567690</xdr:colOff>
      <xdr:row>4</xdr:row>
      <xdr:rowOff>161925</xdr:rowOff>
    </xdr:to>
    <xdr:sp macro="" textlink="">
      <xdr:nvSpPr>
        <xdr:cNvPr id="12" name="Rectangle 11">
          <a:hlinkClick xmlns:r="http://schemas.openxmlformats.org/officeDocument/2006/relationships" r:id="rId1"/>
          <a:extLst>
            <a:ext uri="{FF2B5EF4-FFF2-40B4-BE49-F238E27FC236}">
              <a16:creationId xmlns:a16="http://schemas.microsoft.com/office/drawing/2014/main" id="{DF920E80-1071-410D-964A-8CFA184F5DF3}"/>
            </a:ext>
          </a:extLst>
        </xdr:cNvPr>
        <xdr:cNvSpPr/>
      </xdr:nvSpPr>
      <xdr:spPr>
        <a:xfrm>
          <a:off x="3863340" y="213360"/>
          <a:ext cx="1184910" cy="68008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CA" sz="1600"/>
            <a:t>Back to BB</a:t>
          </a:r>
          <a:r>
            <a:rPr lang="en-CA" sz="1600" baseline="0"/>
            <a:t> Menu</a:t>
          </a:r>
        </a:p>
        <a:p>
          <a:pPr algn="l"/>
          <a:endParaRPr lang="en-CA" sz="1100"/>
        </a:p>
      </xdr:txBody>
    </xdr:sp>
    <xdr:clientData/>
  </xdr:twoCellAnchor>
  <xdr:twoCellAnchor editAs="oneCell">
    <xdr:from>
      <xdr:col>7</xdr:col>
      <xdr:colOff>8512</xdr:colOff>
      <xdr:row>7</xdr:row>
      <xdr:rowOff>182157</xdr:rowOff>
    </xdr:from>
    <xdr:to>
      <xdr:col>11</xdr:col>
      <xdr:colOff>506730</xdr:colOff>
      <xdr:row>25</xdr:row>
      <xdr:rowOff>135462</xdr:rowOff>
    </xdr:to>
    <xdr:pic>
      <xdr:nvPicPr>
        <xdr:cNvPr id="15" name="Picture 14">
          <a:extLst>
            <a:ext uri="{FF2B5EF4-FFF2-40B4-BE49-F238E27FC236}">
              <a16:creationId xmlns:a16="http://schemas.microsoft.com/office/drawing/2014/main" id="{D58C9EB9-A423-4430-B54D-28CA3EFD7FBE}"/>
            </a:ext>
          </a:extLst>
        </xdr:cNvPr>
        <xdr:cNvPicPr>
          <a:picLocks noChangeAspect="1"/>
        </xdr:cNvPicPr>
      </xdr:nvPicPr>
      <xdr:blipFill>
        <a:blip xmlns:r="http://schemas.openxmlformats.org/officeDocument/2006/relationships" r:embed="rId2"/>
        <a:stretch>
          <a:fillRect/>
        </a:stretch>
      </xdr:blipFill>
      <xdr:spPr>
        <a:xfrm>
          <a:off x="3848992" y="1462317"/>
          <a:ext cx="3058538" cy="324514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15</xdr:col>
      <xdr:colOff>1905</xdr:colOff>
      <xdr:row>1</xdr:row>
      <xdr:rowOff>5716</xdr:rowOff>
    </xdr:from>
    <xdr:to>
      <xdr:col>15</xdr:col>
      <xdr:colOff>1186815</xdr:colOff>
      <xdr:row>4</xdr:row>
      <xdr:rowOff>137161</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3071138F-3840-4C62-9692-1BD8650CF61D}"/>
            </a:ext>
          </a:extLst>
        </xdr:cNvPr>
        <xdr:cNvSpPr/>
      </xdr:nvSpPr>
      <xdr:spPr>
        <a:xfrm>
          <a:off x="9603105" y="188596"/>
          <a:ext cx="1184910" cy="68008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CA" sz="1600"/>
            <a:t>Back to BB</a:t>
          </a:r>
          <a:r>
            <a:rPr lang="en-CA" sz="1600" baseline="0"/>
            <a:t> Menu</a:t>
          </a:r>
        </a:p>
        <a:p>
          <a:pPr algn="l"/>
          <a:endParaRPr lang="en-CA" sz="1100"/>
        </a:p>
      </xdr:txBody>
    </xdr:sp>
    <xdr:clientData/>
  </xdr:twoCellAnchor>
  <xdr:twoCellAnchor editAs="oneCell">
    <xdr:from>
      <xdr:col>15</xdr:col>
      <xdr:colOff>76200</xdr:colOff>
      <xdr:row>9</xdr:row>
      <xdr:rowOff>76200</xdr:rowOff>
    </xdr:from>
    <xdr:to>
      <xdr:col>22</xdr:col>
      <xdr:colOff>552450</xdr:colOff>
      <xdr:row>35</xdr:row>
      <xdr:rowOff>66675</xdr:rowOff>
    </xdr:to>
    <xdr:pic>
      <xdr:nvPicPr>
        <xdr:cNvPr id="4" name="Picture 3">
          <a:extLst>
            <a:ext uri="{FF2B5EF4-FFF2-40B4-BE49-F238E27FC236}">
              <a16:creationId xmlns:a16="http://schemas.microsoft.com/office/drawing/2014/main" id="{2B3ADBE7-5A96-07D4-1C1B-C00D7CDBD4A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525125" y="1790700"/>
          <a:ext cx="6429375" cy="4943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13</xdr:col>
      <xdr:colOff>621959</xdr:colOff>
      <xdr:row>8</xdr:row>
      <xdr:rowOff>15240</xdr:rowOff>
    </xdr:from>
    <xdr:to>
      <xdr:col>19</xdr:col>
      <xdr:colOff>396152</xdr:colOff>
      <xdr:row>29</xdr:row>
      <xdr:rowOff>143137</xdr:rowOff>
    </xdr:to>
    <xdr:pic>
      <xdr:nvPicPr>
        <xdr:cNvPr id="6" name="Picture 5">
          <a:extLst>
            <a:ext uri="{FF2B5EF4-FFF2-40B4-BE49-F238E27FC236}">
              <a16:creationId xmlns:a16="http://schemas.microsoft.com/office/drawing/2014/main" id="{C1816530-D19B-4BD2-A35A-AE93CF0ED2CE}"/>
            </a:ext>
          </a:extLst>
        </xdr:cNvPr>
        <xdr:cNvPicPr>
          <a:picLocks noChangeAspect="1"/>
        </xdr:cNvPicPr>
      </xdr:nvPicPr>
      <xdr:blipFill>
        <a:blip xmlns:r="http://schemas.openxmlformats.org/officeDocument/2006/relationships" r:embed="rId1"/>
        <a:stretch>
          <a:fillRect/>
        </a:stretch>
      </xdr:blipFill>
      <xdr:spPr>
        <a:xfrm>
          <a:off x="2542199" y="1478280"/>
          <a:ext cx="3614673" cy="3968377"/>
        </a:xfrm>
        <a:prstGeom prst="rect">
          <a:avLst/>
        </a:prstGeom>
      </xdr:spPr>
    </xdr:pic>
    <xdr:clientData/>
  </xdr:twoCellAnchor>
  <xdr:twoCellAnchor>
    <xdr:from>
      <xdr:col>14</xdr:col>
      <xdr:colOff>3809</xdr:colOff>
      <xdr:row>1</xdr:row>
      <xdr:rowOff>0</xdr:rowOff>
    </xdr:from>
    <xdr:to>
      <xdr:col>16</xdr:col>
      <xdr:colOff>9524</xdr:colOff>
      <xdr:row>4</xdr:row>
      <xdr:rowOff>161925</xdr:rowOff>
    </xdr:to>
    <xdr:sp macro="" textlink="">
      <xdr:nvSpPr>
        <xdr:cNvPr id="8" name="Rectangle 7">
          <a:hlinkClick xmlns:r="http://schemas.openxmlformats.org/officeDocument/2006/relationships" r:id="rId2"/>
          <a:extLst>
            <a:ext uri="{FF2B5EF4-FFF2-40B4-BE49-F238E27FC236}">
              <a16:creationId xmlns:a16="http://schemas.microsoft.com/office/drawing/2014/main" id="{08922299-2B16-424D-89FE-A299E289630B}"/>
            </a:ext>
          </a:extLst>
        </xdr:cNvPr>
        <xdr:cNvSpPr/>
      </xdr:nvSpPr>
      <xdr:spPr>
        <a:xfrm>
          <a:off x="8538209" y="190500"/>
          <a:ext cx="1224915" cy="73342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CA" sz="1600"/>
            <a:t>Back to BB</a:t>
          </a:r>
          <a:r>
            <a:rPr lang="en-CA" sz="1600" baseline="0"/>
            <a:t> Menu</a:t>
          </a:r>
        </a:p>
        <a:p>
          <a:pPr algn="l"/>
          <a:endParaRPr lang="en-CA" sz="1100"/>
        </a:p>
      </xdr:txBody>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18</xdr:col>
      <xdr:colOff>0</xdr:colOff>
      <xdr:row>7</xdr:row>
      <xdr:rowOff>171450</xdr:rowOff>
    </xdr:from>
    <xdr:to>
      <xdr:col>25</xdr:col>
      <xdr:colOff>75657</xdr:colOff>
      <xdr:row>17</xdr:row>
      <xdr:rowOff>104545</xdr:rowOff>
    </xdr:to>
    <xdr:pic>
      <xdr:nvPicPr>
        <xdr:cNvPr id="2" name="Picture 1">
          <a:extLst>
            <a:ext uri="{FF2B5EF4-FFF2-40B4-BE49-F238E27FC236}">
              <a16:creationId xmlns:a16="http://schemas.microsoft.com/office/drawing/2014/main" id="{8ECC6D91-D255-49E1-8922-C1535B24DD0F}"/>
            </a:ext>
          </a:extLst>
        </xdr:cNvPr>
        <xdr:cNvPicPr>
          <a:picLocks noChangeAspect="1"/>
        </xdr:cNvPicPr>
      </xdr:nvPicPr>
      <xdr:blipFill>
        <a:blip xmlns:r="http://schemas.openxmlformats.org/officeDocument/2006/relationships" r:embed="rId1"/>
        <a:stretch>
          <a:fillRect/>
        </a:stretch>
      </xdr:blipFill>
      <xdr:spPr>
        <a:xfrm>
          <a:off x="10972800" y="1504950"/>
          <a:ext cx="4342857" cy="1838095"/>
        </a:xfrm>
        <a:prstGeom prst="rect">
          <a:avLst/>
        </a:prstGeom>
      </xdr:spPr>
    </xdr:pic>
    <xdr:clientData/>
  </xdr:twoCellAnchor>
  <xdr:twoCellAnchor>
    <xdr:from>
      <xdr:col>18</xdr:col>
      <xdr:colOff>0</xdr:colOff>
      <xdr:row>1</xdr:row>
      <xdr:rowOff>0</xdr:rowOff>
    </xdr:from>
    <xdr:to>
      <xdr:col>20</xdr:col>
      <xdr:colOff>19050</xdr:colOff>
      <xdr:row>5</xdr:row>
      <xdr:rowOff>0</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122EE6F8-DEC1-4FAD-9092-C8B197346799}"/>
            </a:ext>
          </a:extLst>
        </xdr:cNvPr>
        <xdr:cNvSpPr/>
      </xdr:nvSpPr>
      <xdr:spPr>
        <a:xfrm>
          <a:off x="10972800" y="190500"/>
          <a:ext cx="1238250" cy="76200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CA" sz="1600"/>
            <a:t>Back to BB</a:t>
          </a:r>
          <a:r>
            <a:rPr lang="en-CA" sz="1600" baseline="0"/>
            <a:t> Menu</a:t>
          </a:r>
        </a:p>
        <a:p>
          <a:pPr algn="l"/>
          <a:endParaRPr lang="en-CA" sz="1100"/>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14</xdr:col>
      <xdr:colOff>19050</xdr:colOff>
      <xdr:row>1</xdr:row>
      <xdr:rowOff>19050</xdr:rowOff>
    </xdr:from>
    <xdr:to>
      <xdr:col>16</xdr:col>
      <xdr:colOff>57150</xdr:colOff>
      <xdr:row>5</xdr:row>
      <xdr:rowOff>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3E266F26-A3F4-4798-878A-A23917707A4E}"/>
            </a:ext>
          </a:extLst>
        </xdr:cNvPr>
        <xdr:cNvSpPr/>
      </xdr:nvSpPr>
      <xdr:spPr>
        <a:xfrm>
          <a:off x="8553450" y="209550"/>
          <a:ext cx="1257300" cy="74295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CA" sz="1600"/>
            <a:t>Back to BB</a:t>
          </a:r>
          <a:r>
            <a:rPr lang="en-CA" sz="1600" baseline="0"/>
            <a:t> Menu</a:t>
          </a:r>
        </a:p>
        <a:p>
          <a:pPr algn="l"/>
          <a:endParaRPr lang="en-CA" sz="1100"/>
        </a:p>
      </xdr:txBody>
    </xdr:sp>
    <xdr:clientData/>
  </xdr:twoCellAnchor>
  <xdr:twoCellAnchor editAs="oneCell">
    <xdr:from>
      <xdr:col>14</xdr:col>
      <xdr:colOff>19050</xdr:colOff>
      <xdr:row>8</xdr:row>
      <xdr:rowOff>19050</xdr:rowOff>
    </xdr:from>
    <xdr:to>
      <xdr:col>20</xdr:col>
      <xdr:colOff>580498</xdr:colOff>
      <xdr:row>21</xdr:row>
      <xdr:rowOff>9217</xdr:rowOff>
    </xdr:to>
    <xdr:pic>
      <xdr:nvPicPr>
        <xdr:cNvPr id="3" name="Picture 2">
          <a:extLst>
            <a:ext uri="{FF2B5EF4-FFF2-40B4-BE49-F238E27FC236}">
              <a16:creationId xmlns:a16="http://schemas.microsoft.com/office/drawing/2014/main" id="{3C726301-E02C-4BE5-BF36-A678AD51F172}"/>
            </a:ext>
          </a:extLst>
        </xdr:cNvPr>
        <xdr:cNvPicPr>
          <a:picLocks noChangeAspect="1"/>
        </xdr:cNvPicPr>
      </xdr:nvPicPr>
      <xdr:blipFill>
        <a:blip xmlns:r="http://schemas.openxmlformats.org/officeDocument/2006/relationships" r:embed="rId2"/>
        <a:stretch>
          <a:fillRect/>
        </a:stretch>
      </xdr:blipFill>
      <xdr:spPr>
        <a:xfrm>
          <a:off x="8553450" y="1543050"/>
          <a:ext cx="4219048" cy="2466667"/>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xdr:from>
      <xdr:col>10</xdr:col>
      <xdr:colOff>68580</xdr:colOff>
      <xdr:row>1</xdr:row>
      <xdr:rowOff>72390</xdr:rowOff>
    </xdr:from>
    <xdr:to>
      <xdr:col>11</xdr:col>
      <xdr:colOff>577215</xdr:colOff>
      <xdr:row>5</xdr:row>
      <xdr:rowOff>123825</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4CBC44BB-DB69-4797-B859-1B0BDDBB312A}"/>
            </a:ext>
          </a:extLst>
        </xdr:cNvPr>
        <xdr:cNvSpPr/>
      </xdr:nvSpPr>
      <xdr:spPr>
        <a:xfrm>
          <a:off x="8888730" y="234315"/>
          <a:ext cx="1089660" cy="70866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CA" sz="1600"/>
            <a:t>Back to BB</a:t>
          </a:r>
          <a:r>
            <a:rPr lang="en-CA" sz="1600" baseline="0"/>
            <a:t> Menu</a:t>
          </a:r>
        </a:p>
        <a:p>
          <a:pPr algn="l"/>
          <a:endParaRPr lang="en-CA" sz="1100"/>
        </a:p>
      </xdr:txBody>
    </xdr:sp>
    <xdr:clientData/>
  </xdr:twoCellAnchor>
  <xdr:twoCellAnchor editAs="oneCell">
    <xdr:from>
      <xdr:col>10</xdr:col>
      <xdr:colOff>495300</xdr:colOff>
      <xdr:row>11</xdr:row>
      <xdr:rowOff>66675</xdr:rowOff>
    </xdr:from>
    <xdr:to>
      <xdr:col>21</xdr:col>
      <xdr:colOff>457200</xdr:colOff>
      <xdr:row>26</xdr:row>
      <xdr:rowOff>66675</xdr:rowOff>
    </xdr:to>
    <xdr:pic>
      <xdr:nvPicPr>
        <xdr:cNvPr id="4" name="Picture 3">
          <a:extLst>
            <a:ext uri="{FF2B5EF4-FFF2-40B4-BE49-F238E27FC236}">
              <a16:creationId xmlns:a16="http://schemas.microsoft.com/office/drawing/2014/main" id="{E607E724-45EF-E173-9945-75D7A0B7875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315450" y="1905000"/>
          <a:ext cx="6353175" cy="2457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7.xml><?xml version="1.0" encoding="utf-8"?>
<xdr:wsDr xmlns:xdr="http://schemas.openxmlformats.org/drawingml/2006/spreadsheetDrawing" xmlns:a="http://schemas.openxmlformats.org/drawingml/2006/main">
  <xdr:absoluteAnchor>
    <xdr:pos x="114300" y="6219825"/>
    <xdr:ext cx="6464300" cy="3721100"/>
    <xdr:graphicFrame macro="">
      <xdr:nvGraphicFramePr>
        <xdr:cNvPr id="2" name="Chart 1">
          <a:extLst>
            <a:ext uri="{FF2B5EF4-FFF2-40B4-BE49-F238E27FC236}">
              <a16:creationId xmlns:a16="http://schemas.microsoft.com/office/drawing/2014/main" id="{54C6261D-955A-4A77-A5D8-AAC11B73B77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absoluteAnchor>
  <xdr:absoluteAnchor>
    <xdr:pos x="114300" y="13703300"/>
    <xdr:ext cx="6464300" cy="3721100"/>
    <xdr:graphicFrame macro="">
      <xdr:nvGraphicFramePr>
        <xdr:cNvPr id="3" name="Chart 2">
          <a:extLst>
            <a:ext uri="{FF2B5EF4-FFF2-40B4-BE49-F238E27FC236}">
              <a16:creationId xmlns:a16="http://schemas.microsoft.com/office/drawing/2014/main" id="{3F7C3E10-2548-4A71-A47E-62D622C7578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absoluteAnchor>
  <xdr:absoluteAnchor>
    <xdr:pos x="114300" y="17437100"/>
    <xdr:ext cx="6464300" cy="3721100"/>
    <xdr:graphicFrame macro="">
      <xdr:nvGraphicFramePr>
        <xdr:cNvPr id="4" name="Chart 3">
          <a:extLst>
            <a:ext uri="{FF2B5EF4-FFF2-40B4-BE49-F238E27FC236}">
              <a16:creationId xmlns:a16="http://schemas.microsoft.com/office/drawing/2014/main" id="{03334EA1-62FB-41FC-ABDA-9D5C321362C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LocksWithSheet="0"/>
  </xdr:absoluteAnchor>
  <xdr:absoluteAnchor>
    <xdr:pos x="6604000" y="6219825"/>
    <xdr:ext cx="6464300" cy="3721100"/>
    <xdr:graphicFrame macro="">
      <xdr:nvGraphicFramePr>
        <xdr:cNvPr id="5" name="Chart 4">
          <a:extLst>
            <a:ext uri="{FF2B5EF4-FFF2-40B4-BE49-F238E27FC236}">
              <a16:creationId xmlns:a16="http://schemas.microsoft.com/office/drawing/2014/main" id="{D0B0F383-B34B-4428-AE0D-1496C05CF3F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absoluteAnchor>
  <xdr:absoluteAnchor>
    <xdr:pos x="6604000" y="13703300"/>
    <xdr:ext cx="6464300" cy="3721100"/>
    <xdr:graphicFrame macro="">
      <xdr:nvGraphicFramePr>
        <xdr:cNvPr id="6" name="Chart 5">
          <a:extLst>
            <a:ext uri="{FF2B5EF4-FFF2-40B4-BE49-F238E27FC236}">
              <a16:creationId xmlns:a16="http://schemas.microsoft.com/office/drawing/2014/main" id="{8441AA7C-CB9D-4609-8570-19FDCDFDC0C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fLocksWithSheet="0"/>
  </xdr:absoluteAnchor>
  <xdr:absoluteAnchor>
    <xdr:pos x="6604000" y="17437100"/>
    <xdr:ext cx="6464300" cy="3721100"/>
    <xdr:graphicFrame macro="">
      <xdr:nvGraphicFramePr>
        <xdr:cNvPr id="7" name="Chart 6">
          <a:extLst>
            <a:ext uri="{FF2B5EF4-FFF2-40B4-BE49-F238E27FC236}">
              <a16:creationId xmlns:a16="http://schemas.microsoft.com/office/drawing/2014/main" id="{A70743EA-AF83-4595-85EF-B520F5FE194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fLocksWithSheet="0"/>
  </xdr:absoluteAnchor>
  <xdr:absoluteAnchor>
    <xdr:pos x="13087350" y="6219825"/>
    <xdr:ext cx="6464300" cy="3721100"/>
    <xdr:graphicFrame macro="">
      <xdr:nvGraphicFramePr>
        <xdr:cNvPr id="8" name="Chart 7">
          <a:extLst>
            <a:ext uri="{FF2B5EF4-FFF2-40B4-BE49-F238E27FC236}">
              <a16:creationId xmlns:a16="http://schemas.microsoft.com/office/drawing/2014/main" id="{782BF4F1-F4A3-4D5A-BFD4-E5719E43C2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fLocksWithSheet="0"/>
  </xdr:absoluteAnchor>
  <xdr:absoluteAnchor>
    <xdr:pos x="13087350" y="13703300"/>
    <xdr:ext cx="6464300" cy="3721100"/>
    <xdr:graphicFrame macro="">
      <xdr:nvGraphicFramePr>
        <xdr:cNvPr id="9" name="Chart 8">
          <a:extLst>
            <a:ext uri="{FF2B5EF4-FFF2-40B4-BE49-F238E27FC236}">
              <a16:creationId xmlns:a16="http://schemas.microsoft.com/office/drawing/2014/main" id="{181C89D6-71E7-46F2-8ED6-24A903B4B53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fLocksWithSheet="0"/>
  </xdr:absoluteAnchor>
  <xdr:absoluteAnchor>
    <xdr:pos x="13087350" y="17437100"/>
    <xdr:ext cx="6464300" cy="3721100"/>
    <xdr:graphicFrame macro="">
      <xdr:nvGraphicFramePr>
        <xdr:cNvPr id="10" name="Chart 9">
          <a:extLst>
            <a:ext uri="{FF2B5EF4-FFF2-40B4-BE49-F238E27FC236}">
              <a16:creationId xmlns:a16="http://schemas.microsoft.com/office/drawing/2014/main" id="{7C52C8AC-4CE7-4F7C-8C72-A7F8B80ECC2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fLocksWithSheet="0"/>
  </xdr:absoluteAnchor>
  <xdr:absoluteAnchor>
    <xdr:pos x="114300" y="9963150"/>
    <xdr:ext cx="6464300" cy="3721100"/>
    <xdr:graphicFrame macro="">
      <xdr:nvGraphicFramePr>
        <xdr:cNvPr id="11" name="Chart 10">
          <a:extLst>
            <a:ext uri="{FF2B5EF4-FFF2-40B4-BE49-F238E27FC236}">
              <a16:creationId xmlns:a16="http://schemas.microsoft.com/office/drawing/2014/main" id="{292D72A4-937F-4134-AD59-934EF7FA85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fLocksWithSheet="0"/>
  </xdr:absoluteAnchor>
  <xdr:absoluteAnchor>
    <xdr:pos x="6604000" y="9963150"/>
    <xdr:ext cx="6464300" cy="3721100"/>
    <xdr:graphicFrame macro="">
      <xdr:nvGraphicFramePr>
        <xdr:cNvPr id="12" name="Chart 11">
          <a:extLst>
            <a:ext uri="{FF2B5EF4-FFF2-40B4-BE49-F238E27FC236}">
              <a16:creationId xmlns:a16="http://schemas.microsoft.com/office/drawing/2014/main" id="{A6F4B697-DD2C-483F-B58E-FB074446554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fLocksWithSheet="0"/>
  </xdr:absoluteAnchor>
  <xdr:absoluteAnchor>
    <xdr:pos x="13087350" y="9963150"/>
    <xdr:ext cx="6464300" cy="3721100"/>
    <xdr:graphicFrame macro="">
      <xdr:nvGraphicFramePr>
        <xdr:cNvPr id="13" name="Chart 12">
          <a:extLst>
            <a:ext uri="{FF2B5EF4-FFF2-40B4-BE49-F238E27FC236}">
              <a16:creationId xmlns:a16="http://schemas.microsoft.com/office/drawing/2014/main" id="{1D5A75D9-9F68-48C6-B25F-35C3BF50C2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fLocksWithSheet="0"/>
  </xdr:absoluteAnchor>
  <xdr:absoluteAnchor>
    <xdr:pos x="114300" y="21170900"/>
    <xdr:ext cx="6464300" cy="3721100"/>
    <xdr:graphicFrame macro="">
      <xdr:nvGraphicFramePr>
        <xdr:cNvPr id="14" name="Chart 13">
          <a:extLst>
            <a:ext uri="{FF2B5EF4-FFF2-40B4-BE49-F238E27FC236}">
              <a16:creationId xmlns:a16="http://schemas.microsoft.com/office/drawing/2014/main" id="{6F314D88-874A-414B-8EE6-FC17023E81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fLocksWithSheet="0"/>
  </xdr:absoluteAnchor>
  <xdr:absoluteAnchor>
    <xdr:pos x="6604000" y="21170900"/>
    <xdr:ext cx="6464300" cy="3721100"/>
    <xdr:graphicFrame macro="">
      <xdr:nvGraphicFramePr>
        <xdr:cNvPr id="15" name="Chart 14">
          <a:extLst>
            <a:ext uri="{FF2B5EF4-FFF2-40B4-BE49-F238E27FC236}">
              <a16:creationId xmlns:a16="http://schemas.microsoft.com/office/drawing/2014/main" id="{75A0ED07-6806-4C4D-A60F-E486A93764E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fLocksWithSheet="0"/>
  </xdr:absoluteAnchor>
  <xdr:absoluteAnchor>
    <xdr:pos x="13087350" y="21170900"/>
    <xdr:ext cx="6464300" cy="3721100"/>
    <xdr:graphicFrame macro="">
      <xdr:nvGraphicFramePr>
        <xdr:cNvPr id="16" name="Chart 15">
          <a:extLst>
            <a:ext uri="{FF2B5EF4-FFF2-40B4-BE49-F238E27FC236}">
              <a16:creationId xmlns:a16="http://schemas.microsoft.com/office/drawing/2014/main" id="{82AF2918-C855-4313-A081-84E993A2FA3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fLocksWithSheet="0"/>
  </xdr:absoluteAnchor>
  <xdr:absoluteAnchor>
    <xdr:pos x="114300" y="24904700"/>
    <xdr:ext cx="6464300" cy="3721100"/>
    <xdr:graphicFrame macro="">
      <xdr:nvGraphicFramePr>
        <xdr:cNvPr id="17" name="Chart 16">
          <a:extLst>
            <a:ext uri="{FF2B5EF4-FFF2-40B4-BE49-F238E27FC236}">
              <a16:creationId xmlns:a16="http://schemas.microsoft.com/office/drawing/2014/main" id="{68908C53-971C-4936-B22D-6C91E5A869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fLocksWithSheet="0"/>
  </xdr:absoluteAnchor>
  <xdr:absoluteAnchor>
    <xdr:pos x="6604000" y="24904700"/>
    <xdr:ext cx="6464300" cy="3721100"/>
    <xdr:graphicFrame macro="">
      <xdr:nvGraphicFramePr>
        <xdr:cNvPr id="18" name="Chart 17">
          <a:extLst>
            <a:ext uri="{FF2B5EF4-FFF2-40B4-BE49-F238E27FC236}">
              <a16:creationId xmlns:a16="http://schemas.microsoft.com/office/drawing/2014/main" id="{4D0E1FFC-2F3D-4474-8B47-21C1B314DE1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fLocksWithSheet="0"/>
  </xdr:absoluteAnchor>
  <xdr:absoluteAnchor>
    <xdr:pos x="13087350" y="24904700"/>
    <xdr:ext cx="6464300" cy="3721100"/>
    <xdr:graphicFrame macro="">
      <xdr:nvGraphicFramePr>
        <xdr:cNvPr id="19" name="Chart 18">
          <a:extLst>
            <a:ext uri="{FF2B5EF4-FFF2-40B4-BE49-F238E27FC236}">
              <a16:creationId xmlns:a16="http://schemas.microsoft.com/office/drawing/2014/main" id="{FE7C0EAB-6606-43EE-8DFB-7ED59069156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fLocksWithSheet="0"/>
  </xdr:absoluteAnchor>
</xdr:wsDr>
</file>

<file path=xl/drawings/drawing18.xml><?xml version="1.0" encoding="utf-8"?>
<c:userShapes xmlns:c="http://schemas.openxmlformats.org/drawingml/2006/chart">
  <cdr:relSizeAnchor xmlns:cdr="http://schemas.openxmlformats.org/drawingml/2006/chartDrawing">
    <cdr:from>
      <cdr:x>0.83956</cdr:x>
      <cdr:y>0</cdr:y>
    </cdr:from>
    <cdr:to>
      <cdr:x>0.92522</cdr:x>
      <cdr:y>0.13101</cdr:y>
    </cdr:to>
    <cdr:sp macro="" textlink="Interaction1_name">
      <cdr:nvSpPr>
        <cdr:cNvPr id="2" name="TextBox 1">
          <a:extLst xmlns:a="http://schemas.openxmlformats.org/drawingml/2006/main">
            <a:ext uri="{FF2B5EF4-FFF2-40B4-BE49-F238E27FC236}">
              <a16:creationId xmlns:a16="http://schemas.microsoft.com/office/drawing/2014/main" id="{4D208E28-D76D-48F3-84DF-D880165E809E}"/>
            </a:ext>
          </a:extLst>
        </cdr:cNvPr>
        <cdr:cNvSpPr txBox="1"/>
      </cdr:nvSpPr>
      <cdr:spPr>
        <a:xfrm xmlns:a="http://schemas.openxmlformats.org/drawingml/2006/main">
          <a:off x="5370303" y="0"/>
          <a:ext cx="547898" cy="474930"/>
        </a:xfrm>
        <a:prstGeom xmlns:a="http://schemas.openxmlformats.org/drawingml/2006/main" prst="rect">
          <a:avLst/>
        </a:prstGeom>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898AF72A-C6F3-4B95-98E7-044AB13E1458}" type="TxLink">
            <a:rPr lang="en-US" sz="1000" b="0" i="0" u="none" strike="noStrike">
              <a:solidFill>
                <a:srgbClr val="000000"/>
              </a:solidFill>
              <a:latin typeface="Arial"/>
              <a:cs typeface="Arial"/>
            </a:rPr>
            <a:pPr algn="ctr"/>
            <a:t>Start Angle*
Stop Angle</a:t>
          </a:fld>
          <a:endParaRPr lang="en-CA" sz="1000" b="1">
            <a:latin typeface="Arial" panose="020B0604020202020204" pitchFamily="34" charset="0"/>
            <a:cs typeface="Arial" panose="020B0604020202020204" pitchFamily="34" charset="0"/>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0.8451</cdr:x>
      <cdr:y>0.01532</cdr:y>
    </cdr:from>
    <cdr:to>
      <cdr:x>0.92417</cdr:x>
      <cdr:y>0.14633</cdr:y>
    </cdr:to>
    <cdr:sp macro="" textlink="Interaction1_name">
      <cdr:nvSpPr>
        <cdr:cNvPr id="2" name="TextBox 1">
          <a:extLst xmlns:a="http://schemas.openxmlformats.org/drawingml/2006/main">
            <a:ext uri="{FF2B5EF4-FFF2-40B4-BE49-F238E27FC236}">
              <a16:creationId xmlns:a16="http://schemas.microsoft.com/office/drawing/2014/main" id="{C1CE5732-FAC3-4939-B186-FF1C8A01A47D}"/>
            </a:ext>
          </a:extLst>
        </cdr:cNvPr>
        <cdr:cNvSpPr txBox="1"/>
      </cdr:nvSpPr>
      <cdr:spPr>
        <a:xfrm xmlns:a="http://schemas.openxmlformats.org/drawingml/2006/main">
          <a:off x="5413806" y="57272"/>
          <a:ext cx="506529" cy="489811"/>
        </a:xfrm>
        <a:prstGeom xmlns:a="http://schemas.openxmlformats.org/drawingml/2006/main" prst="rect">
          <a:avLst/>
        </a:prstGeom>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23C00A13-8003-4688-8D98-2C1B0FC70404}" type="TxLink">
            <a:rPr lang="en-US" sz="1000" b="0" i="0" u="none" strike="noStrike">
              <a:solidFill>
                <a:srgbClr val="000000"/>
              </a:solidFill>
              <a:latin typeface="Arial"/>
              <a:cs typeface="Arial"/>
            </a:rPr>
            <a:pPr algn="ctr"/>
            <a:t>Start Angle*
Stop Angle</a:t>
          </a:fld>
          <a:endParaRPr lang="en-CA" sz="1000" b="1">
            <a:latin typeface="Arial" panose="020B0604020202020204" pitchFamily="34" charset="0"/>
            <a:cs typeface="Arial" panose="020B0604020202020204" pitchFamily="34" charset="0"/>
          </a:endParaRPr>
        </a:p>
      </cdr:txBody>
    </cdr:sp>
  </cdr:relSizeAnchor>
</c:userShapes>
</file>

<file path=xl/drawings/drawing2.xml><?xml version="1.0" encoding="utf-8"?>
<xdr:wsDr xmlns:xdr="http://schemas.openxmlformats.org/drawingml/2006/spreadsheetDrawing" xmlns:a="http://schemas.openxmlformats.org/drawingml/2006/main">
  <xdr:twoCellAnchor>
    <xdr:from>
      <xdr:col>74</xdr:col>
      <xdr:colOff>368300</xdr:colOff>
      <xdr:row>2</xdr:row>
      <xdr:rowOff>88900</xdr:rowOff>
    </xdr:from>
    <xdr:to>
      <xdr:col>79</xdr:col>
      <xdr:colOff>54610</xdr:colOff>
      <xdr:row>7</xdr:row>
      <xdr:rowOff>55245</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3FFB45C9-F847-4E1E-80E9-BE22756347E6}"/>
            </a:ext>
          </a:extLst>
        </xdr:cNvPr>
        <xdr:cNvSpPr/>
      </xdr:nvSpPr>
      <xdr:spPr>
        <a:xfrm>
          <a:off x="14198600" y="469900"/>
          <a:ext cx="1591310" cy="91884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CA" sz="2000">
              <a:latin typeface="+mn-lt"/>
            </a:rPr>
            <a:t>Back to BB</a:t>
          </a:r>
          <a:r>
            <a:rPr lang="en-CA" sz="2000" baseline="0">
              <a:latin typeface="+mn-lt"/>
            </a:rPr>
            <a:t> Menu</a:t>
          </a:r>
          <a:endParaRPr lang="en-CA" sz="2000">
            <a:latin typeface="+mn-lt"/>
          </a:endParaRPr>
        </a:p>
      </xdr:txBody>
    </xdr:sp>
    <xdr:clientData/>
  </xdr:twoCellAnchor>
  <xdr:twoCellAnchor editAs="oneCell">
    <xdr:from>
      <xdr:col>75</xdr:col>
      <xdr:colOff>0</xdr:colOff>
      <xdr:row>15</xdr:row>
      <xdr:rowOff>0</xdr:rowOff>
    </xdr:from>
    <xdr:to>
      <xdr:col>90</xdr:col>
      <xdr:colOff>132619</xdr:colOff>
      <xdr:row>34</xdr:row>
      <xdr:rowOff>1628295</xdr:rowOff>
    </xdr:to>
    <xdr:pic>
      <xdr:nvPicPr>
        <xdr:cNvPr id="5" name="Picture 4">
          <a:extLst>
            <a:ext uri="{FF2B5EF4-FFF2-40B4-BE49-F238E27FC236}">
              <a16:creationId xmlns:a16="http://schemas.microsoft.com/office/drawing/2014/main" id="{4B0B83B4-EB18-47FC-9DB4-EA016AC1C40F}"/>
            </a:ext>
          </a:extLst>
        </xdr:cNvPr>
        <xdr:cNvPicPr>
          <a:picLocks noChangeAspect="1"/>
        </xdr:cNvPicPr>
      </xdr:nvPicPr>
      <xdr:blipFill>
        <a:blip xmlns:r="http://schemas.openxmlformats.org/officeDocument/2006/relationships" r:embed="rId2"/>
        <a:stretch>
          <a:fillRect/>
        </a:stretch>
      </xdr:blipFill>
      <xdr:spPr>
        <a:xfrm>
          <a:off x="14211300" y="2832100"/>
          <a:ext cx="5847619" cy="3838095"/>
        </a:xfrm>
        <a:prstGeom prst="rect">
          <a:avLst/>
        </a:prstGeom>
      </xdr:spPr>
    </xdr:pic>
    <xdr:clientData/>
  </xdr:twoCellAnchor>
  <xdr:twoCellAnchor editAs="oneCell">
    <xdr:from>
      <xdr:col>75</xdr:col>
      <xdr:colOff>0</xdr:colOff>
      <xdr:row>8</xdr:row>
      <xdr:rowOff>0</xdr:rowOff>
    </xdr:from>
    <xdr:to>
      <xdr:col>101</xdr:col>
      <xdr:colOff>191578</xdr:colOff>
      <xdr:row>10</xdr:row>
      <xdr:rowOff>76200</xdr:rowOff>
    </xdr:to>
    <xdr:pic>
      <xdr:nvPicPr>
        <xdr:cNvPr id="7" name="Picture 6">
          <a:extLst>
            <a:ext uri="{FF2B5EF4-FFF2-40B4-BE49-F238E27FC236}">
              <a16:creationId xmlns:a16="http://schemas.microsoft.com/office/drawing/2014/main" id="{EDE88B99-2CBA-4A7B-B86F-2E175A1A9E22}"/>
            </a:ext>
          </a:extLst>
        </xdr:cNvPr>
        <xdr:cNvPicPr>
          <a:picLocks noChangeAspect="1"/>
        </xdr:cNvPicPr>
      </xdr:nvPicPr>
      <xdr:blipFill>
        <a:blip xmlns:r="http://schemas.openxmlformats.org/officeDocument/2006/relationships" r:embed="rId3"/>
        <a:stretch>
          <a:fillRect/>
        </a:stretch>
      </xdr:blipFill>
      <xdr:spPr>
        <a:xfrm>
          <a:off x="14211300" y="1524000"/>
          <a:ext cx="10097578" cy="368300"/>
        </a:xfrm>
        <a:prstGeom prst="rect">
          <a:avLst/>
        </a:prstGeom>
      </xdr:spPr>
    </xdr:pic>
    <xdr:clientData/>
  </xdr:twoCellAnchor>
</xdr:wsDr>
</file>

<file path=xl/drawings/drawing20.xml><?xml version="1.0" encoding="utf-8"?>
<c:userShapes xmlns:c="http://schemas.openxmlformats.org/drawingml/2006/chart">
  <cdr:relSizeAnchor xmlns:cdr="http://schemas.openxmlformats.org/drawingml/2006/chartDrawing">
    <cdr:from>
      <cdr:x>0.50456</cdr:x>
      <cdr:y>0.08519</cdr:y>
    </cdr:from>
    <cdr:to>
      <cdr:x>0.58361</cdr:x>
      <cdr:y>0.19786</cdr:y>
    </cdr:to>
    <cdr:sp macro="" textlink="'Taguchi L8 Four-Factor'!$AK$23">
      <cdr:nvSpPr>
        <cdr:cNvPr id="2" name="TextBox 1"/>
        <cdr:cNvSpPr txBox="1"/>
      </cdr:nvSpPr>
      <cdr:spPr>
        <a:xfrm xmlns:a="http://schemas.openxmlformats.org/drawingml/2006/main">
          <a:off x="3513748" y="310534"/>
          <a:ext cx="550503" cy="410722"/>
        </a:xfrm>
        <a:prstGeom xmlns:a="http://schemas.openxmlformats.org/drawingml/2006/main" prst="rect">
          <a:avLst/>
        </a:prstGeom>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B967EC1B-C925-443F-9F72-A983138A4240}" type="TxLink">
            <a:rPr lang="en-US" sz="1000" b="1" i="0" u="none" strike="noStrike">
              <a:solidFill>
                <a:srgbClr val="000000"/>
              </a:solidFill>
              <a:latin typeface="Arial"/>
              <a:cs typeface="Arial"/>
            </a:rPr>
            <a:pPr algn="ctr"/>
            <a:t>SN: Nominal is Best (MSD with Target)</a:t>
          </a:fld>
          <a:endParaRPr lang="en-CA" sz="1000" b="1"/>
        </a:p>
      </cdr:txBody>
    </cdr:sp>
  </cdr:relSizeAnchor>
</c:userShapes>
</file>

<file path=xl/drawings/drawing21.xml><?xml version="1.0" encoding="utf-8"?>
<c:userShapes xmlns:c="http://schemas.openxmlformats.org/drawingml/2006/chart">
  <cdr:relSizeAnchor xmlns:cdr="http://schemas.openxmlformats.org/drawingml/2006/chartDrawing">
    <cdr:from>
      <cdr:x>0.47043</cdr:x>
      <cdr:y>0.05286</cdr:y>
    </cdr:from>
    <cdr:to>
      <cdr:x>0.54952</cdr:x>
      <cdr:y>0.17483</cdr:y>
    </cdr:to>
    <cdr:sp macro="" textlink="'Taguchi L8 Four-Factor'!$AK$23">
      <cdr:nvSpPr>
        <cdr:cNvPr id="2" name="TextBox 1"/>
        <cdr:cNvSpPr txBox="1"/>
      </cdr:nvSpPr>
      <cdr:spPr>
        <a:xfrm xmlns:a="http://schemas.openxmlformats.org/drawingml/2006/main">
          <a:off x="3013237" y="187829"/>
          <a:ext cx="506598" cy="433393"/>
        </a:xfrm>
        <a:prstGeom xmlns:a="http://schemas.openxmlformats.org/drawingml/2006/main" prst="rect">
          <a:avLst/>
        </a:prstGeom>
      </cdr:spPr>
      <cdr:txBody>
        <a:bodyPr xmlns:a="http://schemas.openxmlformats.org/drawingml/2006/main" vertOverflow="clip" wrap="none" rtlCol="0" anchor="ctr"/>
        <a:lstStyle xmlns:a="http://schemas.openxmlformats.org/drawingml/2006/main"/>
        <a:p xmlns:a="http://schemas.openxmlformats.org/drawingml/2006/main">
          <a:pPr algn="ctr"/>
          <a:fld id="{119A2104-CDCD-40F1-8D01-EE946453B591}" type="TxLink">
            <a:rPr lang="en-US" sz="1000" b="1" i="0" u="none" strike="noStrike">
              <a:solidFill>
                <a:srgbClr val="000000"/>
              </a:solidFill>
              <a:latin typeface="Arial"/>
              <a:cs typeface="Arial"/>
            </a:rPr>
            <a:pPr algn="ctr"/>
            <a:t>SN: Nominal is Best (MSD with Target)</a:t>
          </a:fld>
          <a:endParaRPr lang="en-CA" sz="1000" b="1"/>
        </a:p>
      </cdr:txBody>
    </cdr:sp>
  </cdr:relSizeAnchor>
</c:userShapes>
</file>

<file path=xl/drawings/drawing22.xml><?xml version="1.0" encoding="utf-8"?>
<c:userShapes xmlns:c="http://schemas.openxmlformats.org/drawingml/2006/chart">
  <cdr:relSizeAnchor xmlns:cdr="http://schemas.openxmlformats.org/drawingml/2006/chartDrawing">
    <cdr:from>
      <cdr:x>0.44932</cdr:x>
      <cdr:y>0.08673</cdr:y>
    </cdr:from>
    <cdr:to>
      <cdr:x>0.52832</cdr:x>
      <cdr:y>0.21354</cdr:y>
    </cdr:to>
    <cdr:sp macro="" textlink="'Taguchi L8 Four-Factor'!$AK$23">
      <cdr:nvSpPr>
        <cdr:cNvPr id="2" name="TextBox 1"/>
        <cdr:cNvSpPr txBox="1"/>
      </cdr:nvSpPr>
      <cdr:spPr>
        <a:xfrm xmlns:a="http://schemas.openxmlformats.org/drawingml/2006/main">
          <a:off x="2874440" y="310193"/>
          <a:ext cx="505385" cy="453531"/>
        </a:xfrm>
        <a:prstGeom xmlns:a="http://schemas.openxmlformats.org/drawingml/2006/main" prst="rect">
          <a:avLst/>
        </a:prstGeom>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10272B9B-55EC-4EC9-A5B1-CC78B64A066F}" type="TxLink">
            <a:rPr lang="en-US" sz="1000" b="1" i="0" u="none" strike="noStrike">
              <a:solidFill>
                <a:srgbClr val="000000"/>
              </a:solidFill>
              <a:latin typeface="Arial" panose="020B0604020202020204" pitchFamily="34" charset="0"/>
              <a:cs typeface="Arial" panose="020B0604020202020204" pitchFamily="34" charset="0"/>
            </a:rPr>
            <a:pPr algn="ctr"/>
            <a:t>SN: Nominal is Best (MSD with Target)</a:t>
          </a:fld>
          <a:endParaRPr lang="en-CA" sz="1000" b="1">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0.84241</cdr:x>
      <cdr:y>0</cdr:y>
    </cdr:from>
    <cdr:to>
      <cdr:x>0.92148</cdr:x>
      <cdr:y>0.13101</cdr:y>
    </cdr:to>
    <cdr:sp macro="" textlink="Interaction1_name">
      <cdr:nvSpPr>
        <cdr:cNvPr id="3" name="TextBox 1">
          <a:extLst xmlns:a="http://schemas.openxmlformats.org/drawingml/2006/main">
            <a:ext uri="{FF2B5EF4-FFF2-40B4-BE49-F238E27FC236}">
              <a16:creationId xmlns:a16="http://schemas.microsoft.com/office/drawing/2014/main" id="{ED2F6950-9F9F-4556-9EC0-FE9929D32516}"/>
            </a:ext>
          </a:extLst>
        </cdr:cNvPr>
        <cdr:cNvSpPr txBox="1"/>
      </cdr:nvSpPr>
      <cdr:spPr>
        <a:xfrm xmlns:a="http://schemas.openxmlformats.org/drawingml/2006/main">
          <a:off x="5389109" y="0"/>
          <a:ext cx="505832" cy="468552"/>
        </a:xfrm>
        <a:prstGeom xmlns:a="http://schemas.openxmlformats.org/drawingml/2006/main" prst="rect">
          <a:avLst/>
        </a:prstGeom>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8E7B4AD2-B2F4-4F1E-9494-E5BAB77D7198}" type="TxLink">
            <a:rPr lang="en-US" sz="1000" b="0" i="0" u="none" strike="noStrike">
              <a:solidFill>
                <a:srgbClr val="000000"/>
              </a:solidFill>
              <a:latin typeface="Arial"/>
              <a:cs typeface="Arial"/>
            </a:rPr>
            <a:pPr algn="ctr"/>
            <a:t>Start Angle*
Stop Angle</a:t>
          </a:fld>
          <a:endParaRPr lang="en-CA" sz="1000" b="1">
            <a:latin typeface="Arial" panose="020B0604020202020204" pitchFamily="34" charset="0"/>
            <a:cs typeface="Arial" panose="020B0604020202020204" pitchFamily="34" charset="0"/>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0.48146</cdr:x>
      <cdr:y>0.06706</cdr:y>
    </cdr:from>
    <cdr:to>
      <cdr:x>0.56051</cdr:x>
      <cdr:y>0.17973</cdr:y>
    </cdr:to>
    <cdr:sp macro="" textlink="'Taguchi L8 Four-Factor'!$AK$23">
      <cdr:nvSpPr>
        <cdr:cNvPr id="2" name="TextBox 1"/>
        <cdr:cNvSpPr txBox="1"/>
      </cdr:nvSpPr>
      <cdr:spPr>
        <a:xfrm xmlns:a="http://schemas.openxmlformats.org/drawingml/2006/main">
          <a:off x="3088533" y="250735"/>
          <a:ext cx="507099" cy="421244"/>
        </a:xfrm>
        <a:prstGeom xmlns:a="http://schemas.openxmlformats.org/drawingml/2006/main" prst="rect">
          <a:avLst/>
        </a:prstGeom>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B967EC1B-C925-443F-9F72-A983138A4240}" type="TxLink">
            <a:rPr lang="en-US" sz="1000" b="1" i="0" u="none" strike="noStrike">
              <a:solidFill>
                <a:srgbClr val="000000"/>
              </a:solidFill>
              <a:latin typeface="Arial"/>
              <a:cs typeface="Arial"/>
            </a:rPr>
            <a:pPr algn="ctr"/>
            <a:t>SN: Nominal is Best (MSD with Target)</a:t>
          </a:fld>
          <a:endParaRPr lang="en-CA" sz="1000" b="1"/>
        </a:p>
      </cdr:txBody>
    </cdr:sp>
  </cdr:relSizeAnchor>
</c:userShapes>
</file>

<file path=xl/drawings/drawing24.xml><?xml version="1.0" encoding="utf-8"?>
<c:userShapes xmlns:c="http://schemas.openxmlformats.org/drawingml/2006/chart">
  <cdr:relSizeAnchor xmlns:cdr="http://schemas.openxmlformats.org/drawingml/2006/chartDrawing">
    <cdr:from>
      <cdr:x>0.83454</cdr:x>
      <cdr:y>0.0138</cdr:y>
    </cdr:from>
    <cdr:to>
      <cdr:x>0.91388</cdr:x>
      <cdr:y>0.14456</cdr:y>
    </cdr:to>
    <cdr:sp macro="" textlink="Interaction2_name">
      <cdr:nvSpPr>
        <cdr:cNvPr id="2" name="TextBox 1">
          <a:extLst xmlns:a="http://schemas.openxmlformats.org/drawingml/2006/main">
            <a:ext uri="{FF2B5EF4-FFF2-40B4-BE49-F238E27FC236}">
              <a16:creationId xmlns:a16="http://schemas.microsoft.com/office/drawing/2014/main" id="{81263B53-DED0-458C-83A3-95B8F9751DE4}"/>
            </a:ext>
          </a:extLst>
        </cdr:cNvPr>
        <cdr:cNvSpPr txBox="1"/>
      </cdr:nvSpPr>
      <cdr:spPr>
        <a:xfrm xmlns:a="http://schemas.openxmlformats.org/drawingml/2006/main">
          <a:off x="5341729" y="51626"/>
          <a:ext cx="507840" cy="489339"/>
        </a:xfrm>
        <a:prstGeom xmlns:a="http://schemas.openxmlformats.org/drawingml/2006/main" prst="rect">
          <a:avLst/>
        </a:prstGeom>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5067AB2F-83EB-4B48-8E12-7D65C2DFDF6F}" type="TxLink">
            <a:rPr lang="en-US" sz="1000" b="0" i="0" u="none" strike="noStrike">
              <a:solidFill>
                <a:srgbClr val="000000"/>
              </a:solidFill>
              <a:latin typeface="Arial"/>
              <a:cs typeface="Arial"/>
            </a:rPr>
            <a:pPr algn="ctr"/>
            <a:t>Arm Length*
Stop Angle</a:t>
          </a:fld>
          <a:endParaRPr lang="en-CA" sz="1000" b="1">
            <a:latin typeface="Arial" panose="020B0604020202020204" pitchFamily="34" charset="0"/>
            <a:cs typeface="Arial" panose="020B0604020202020204" pitchFamily="34" charset="0"/>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0.84673</cdr:x>
      <cdr:y>0.0165</cdr:y>
    </cdr:from>
    <cdr:to>
      <cdr:x>0.9258</cdr:x>
      <cdr:y>0.14727</cdr:y>
    </cdr:to>
    <cdr:sp macro="" textlink="Interaction2_name">
      <cdr:nvSpPr>
        <cdr:cNvPr id="3" name="TextBox 1">
          <a:extLst xmlns:a="http://schemas.openxmlformats.org/drawingml/2006/main">
            <a:ext uri="{FF2B5EF4-FFF2-40B4-BE49-F238E27FC236}">
              <a16:creationId xmlns:a16="http://schemas.microsoft.com/office/drawing/2014/main" id="{57B1D899-ACCA-4F0E-B6E3-A2B1BD2BDF0B}"/>
            </a:ext>
          </a:extLst>
        </cdr:cNvPr>
        <cdr:cNvSpPr txBox="1"/>
      </cdr:nvSpPr>
      <cdr:spPr>
        <a:xfrm xmlns:a="http://schemas.openxmlformats.org/drawingml/2006/main">
          <a:off x="5416238" y="60329"/>
          <a:ext cx="505783" cy="478014"/>
        </a:xfrm>
        <a:prstGeom xmlns:a="http://schemas.openxmlformats.org/drawingml/2006/main" prst="rect">
          <a:avLst/>
        </a:prstGeom>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91651699-3AED-41EF-AB13-1BB273596350}" type="TxLink">
            <a:rPr lang="en-US" sz="1000" b="0" i="0" u="none" strike="noStrike">
              <a:solidFill>
                <a:srgbClr val="000000"/>
              </a:solidFill>
              <a:latin typeface="Arial"/>
              <a:cs typeface="Arial"/>
            </a:rPr>
            <a:pPr algn="ctr"/>
            <a:t>Arm Length*
Stop Angle</a:t>
          </a:fld>
          <a:endParaRPr lang="en-CA" sz="1000" b="1">
            <a:latin typeface="Arial" panose="020B0604020202020204" pitchFamily="34" charset="0"/>
            <a:cs typeface="Arial" panose="020B0604020202020204" pitchFamily="34" charset="0"/>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0.45015</cdr:x>
      <cdr:y>0.08772</cdr:y>
    </cdr:from>
    <cdr:to>
      <cdr:x>0.52915</cdr:x>
      <cdr:y>0.21453</cdr:y>
    </cdr:to>
    <cdr:sp macro="" textlink="'Taguchi L8 Four-Factor'!$AK$23">
      <cdr:nvSpPr>
        <cdr:cNvPr id="2" name="TextBox 1"/>
        <cdr:cNvSpPr txBox="1"/>
      </cdr:nvSpPr>
      <cdr:spPr>
        <a:xfrm xmlns:a="http://schemas.openxmlformats.org/drawingml/2006/main">
          <a:off x="2877691" y="322895"/>
          <a:ext cx="505025" cy="466761"/>
        </a:xfrm>
        <a:prstGeom xmlns:a="http://schemas.openxmlformats.org/drawingml/2006/main" prst="rect">
          <a:avLst/>
        </a:prstGeom>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10272B9B-55EC-4EC9-A5B1-CC78B64A066F}" type="TxLink">
            <a:rPr lang="en-US" sz="1000" b="1" i="0" u="none" strike="noStrike">
              <a:solidFill>
                <a:srgbClr val="000000"/>
              </a:solidFill>
              <a:latin typeface="Arial" panose="020B0604020202020204" pitchFamily="34" charset="0"/>
              <a:cs typeface="Arial" panose="020B0604020202020204" pitchFamily="34" charset="0"/>
            </a:rPr>
            <a:pPr algn="ctr"/>
            <a:t>SN: Nominal is Best (MSD with Target)</a:t>
          </a:fld>
          <a:endParaRPr lang="en-CA" sz="1000" b="1">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0.84134</cdr:x>
      <cdr:y>0.02674</cdr:y>
    </cdr:from>
    <cdr:to>
      <cdr:x>0.92041</cdr:x>
      <cdr:y>0.15751</cdr:y>
    </cdr:to>
    <cdr:sp macro="" textlink="Interaction2_name">
      <cdr:nvSpPr>
        <cdr:cNvPr id="4" name="TextBox 1">
          <a:extLst xmlns:a="http://schemas.openxmlformats.org/drawingml/2006/main">
            <a:ext uri="{FF2B5EF4-FFF2-40B4-BE49-F238E27FC236}">
              <a16:creationId xmlns:a16="http://schemas.microsoft.com/office/drawing/2014/main" id="{7C77CD97-F42D-4D35-9AFF-175CC2F0E3FF}"/>
            </a:ext>
          </a:extLst>
        </cdr:cNvPr>
        <cdr:cNvSpPr txBox="1"/>
      </cdr:nvSpPr>
      <cdr:spPr>
        <a:xfrm xmlns:a="http://schemas.openxmlformats.org/drawingml/2006/main">
          <a:off x="5382310" y="99879"/>
          <a:ext cx="505833" cy="488454"/>
        </a:xfrm>
        <a:prstGeom xmlns:a="http://schemas.openxmlformats.org/drawingml/2006/main" prst="rect">
          <a:avLst/>
        </a:prstGeom>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A40BF9CF-7BE8-439E-85ED-CC7DB3FAB9AF}" type="TxLink">
            <a:rPr lang="en-US" sz="1000" b="0" i="0" u="none" strike="noStrike">
              <a:solidFill>
                <a:srgbClr val="000000"/>
              </a:solidFill>
              <a:latin typeface="Arial"/>
              <a:cs typeface="Arial"/>
            </a:rPr>
            <a:pPr algn="ctr"/>
            <a:t>Arm Length*
Stop Angle</a:t>
          </a:fld>
          <a:endParaRPr lang="en-CA" sz="1000" b="1">
            <a:latin typeface="Arial" panose="020B0604020202020204" pitchFamily="34" charset="0"/>
            <a:cs typeface="Arial" panose="020B0604020202020204" pitchFamily="34" charset="0"/>
          </a:endParaRPr>
        </a:p>
      </cdr:txBody>
    </cdr:sp>
  </cdr:relSizeAnchor>
</c:userShapes>
</file>

<file path=xl/drawings/drawing27.xml><?xml version="1.0" encoding="utf-8"?>
<c:userShapes xmlns:c="http://schemas.openxmlformats.org/drawingml/2006/chart">
  <cdr:relSizeAnchor xmlns:cdr="http://schemas.openxmlformats.org/drawingml/2006/chartDrawing">
    <cdr:from>
      <cdr:x>0.84421</cdr:x>
      <cdr:y>0.02547</cdr:y>
    </cdr:from>
    <cdr:to>
      <cdr:x>0.92356</cdr:x>
      <cdr:y>0.15648</cdr:y>
    </cdr:to>
    <cdr:sp macro="" textlink="Interaction3_name">
      <cdr:nvSpPr>
        <cdr:cNvPr id="2" name="TextBox 1">
          <a:extLst xmlns:a="http://schemas.openxmlformats.org/drawingml/2006/main">
            <a:ext uri="{FF2B5EF4-FFF2-40B4-BE49-F238E27FC236}">
              <a16:creationId xmlns:a16="http://schemas.microsoft.com/office/drawing/2014/main" id="{930E6E4A-9A0D-4C2C-819C-F4A86233DC59}"/>
            </a:ext>
          </a:extLst>
        </cdr:cNvPr>
        <cdr:cNvSpPr txBox="1"/>
      </cdr:nvSpPr>
      <cdr:spPr>
        <a:xfrm xmlns:a="http://schemas.openxmlformats.org/drawingml/2006/main">
          <a:off x="5398533" y="93735"/>
          <a:ext cx="507423" cy="482219"/>
        </a:xfrm>
        <a:prstGeom xmlns:a="http://schemas.openxmlformats.org/drawingml/2006/main" prst="rect">
          <a:avLst/>
        </a:prstGeom>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D7B3A7A3-7A83-4606-8840-C03D06519CA5}" type="TxLink">
            <a:rPr lang="en-US" sz="1000" b="0" i="0" u="none" strike="noStrike">
              <a:solidFill>
                <a:srgbClr val="000000"/>
              </a:solidFill>
              <a:latin typeface="Arial"/>
              <a:cs typeface="Arial"/>
            </a:rPr>
            <a:pPr algn="ctr"/>
            <a:t>Hook*
Stop Angle</a:t>
          </a:fld>
          <a:endParaRPr lang="en-CA" sz="1000" b="1">
            <a:latin typeface="Arial" panose="020B0604020202020204" pitchFamily="34" charset="0"/>
            <a:cs typeface="Arial" panose="020B0604020202020204" pitchFamily="34" charset="0"/>
          </a:endParaRPr>
        </a:p>
      </cdr:txBody>
    </cdr:sp>
  </cdr:relSizeAnchor>
</c:userShapes>
</file>

<file path=xl/drawings/drawing28.xml><?xml version="1.0" encoding="utf-8"?>
<c:userShapes xmlns:c="http://schemas.openxmlformats.org/drawingml/2006/chart">
  <cdr:relSizeAnchor xmlns:cdr="http://schemas.openxmlformats.org/drawingml/2006/chartDrawing">
    <cdr:from>
      <cdr:x>0.85564</cdr:x>
      <cdr:y>0.01907</cdr:y>
    </cdr:from>
    <cdr:to>
      <cdr:x>0.93471</cdr:x>
      <cdr:y>0.15008</cdr:y>
    </cdr:to>
    <cdr:sp macro="" textlink="Interaction3_name">
      <cdr:nvSpPr>
        <cdr:cNvPr id="2" name="TextBox 1">
          <a:extLst xmlns:a="http://schemas.openxmlformats.org/drawingml/2006/main">
            <a:ext uri="{FF2B5EF4-FFF2-40B4-BE49-F238E27FC236}">
              <a16:creationId xmlns:a16="http://schemas.microsoft.com/office/drawing/2014/main" id="{CE7D965E-05C9-47A3-B991-40F97651FF0E}"/>
            </a:ext>
          </a:extLst>
        </cdr:cNvPr>
        <cdr:cNvSpPr txBox="1"/>
      </cdr:nvSpPr>
      <cdr:spPr>
        <a:xfrm xmlns:a="http://schemas.openxmlformats.org/drawingml/2006/main">
          <a:off x="5476768" y="69765"/>
          <a:ext cx="506111" cy="479182"/>
        </a:xfrm>
        <a:prstGeom xmlns:a="http://schemas.openxmlformats.org/drawingml/2006/main" prst="rect">
          <a:avLst/>
        </a:prstGeom>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C7089AFA-431C-4C8E-81E5-B949A827153D}" type="TxLink">
            <a:rPr lang="en-US" sz="1000" b="0" i="0" u="none" strike="noStrike">
              <a:solidFill>
                <a:srgbClr val="000000"/>
              </a:solidFill>
              <a:latin typeface="Arial"/>
              <a:cs typeface="Arial"/>
            </a:rPr>
            <a:pPr algn="ctr"/>
            <a:t>Hook*
Stop Angle</a:t>
          </a:fld>
          <a:endParaRPr lang="en-CA" sz="1000" b="1">
            <a:latin typeface="Arial" panose="020B0604020202020204" pitchFamily="34" charset="0"/>
            <a:cs typeface="Arial" panose="020B0604020202020204" pitchFamily="34" charset="0"/>
          </a:endParaRPr>
        </a:p>
      </cdr:txBody>
    </cdr:sp>
  </cdr:relSizeAnchor>
</c:userShapes>
</file>

<file path=xl/drawings/drawing29.xml><?xml version="1.0" encoding="utf-8"?>
<c:userShapes xmlns:c="http://schemas.openxmlformats.org/drawingml/2006/chart">
  <cdr:relSizeAnchor xmlns:cdr="http://schemas.openxmlformats.org/drawingml/2006/chartDrawing">
    <cdr:from>
      <cdr:x>0.4492</cdr:x>
      <cdr:y>0.08608</cdr:y>
    </cdr:from>
    <cdr:to>
      <cdr:x>0.5282</cdr:x>
      <cdr:y>0.21289</cdr:y>
    </cdr:to>
    <cdr:sp macro="" textlink="'Taguchi L8 Four-Factor'!$AK$23">
      <cdr:nvSpPr>
        <cdr:cNvPr id="2" name="TextBox 1"/>
        <cdr:cNvSpPr txBox="1"/>
      </cdr:nvSpPr>
      <cdr:spPr>
        <a:xfrm xmlns:a="http://schemas.openxmlformats.org/drawingml/2006/main">
          <a:off x="2871643" y="316848"/>
          <a:ext cx="505026" cy="466760"/>
        </a:xfrm>
        <a:prstGeom xmlns:a="http://schemas.openxmlformats.org/drawingml/2006/main" prst="rect">
          <a:avLst/>
        </a:prstGeom>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10272B9B-55EC-4EC9-A5B1-CC78B64A066F}" type="TxLink">
            <a:rPr lang="en-US" sz="1000" b="1" i="0" u="none" strike="noStrike">
              <a:solidFill>
                <a:srgbClr val="000000"/>
              </a:solidFill>
              <a:latin typeface="Arial" panose="020B0604020202020204" pitchFamily="34" charset="0"/>
              <a:cs typeface="Arial" panose="020B0604020202020204" pitchFamily="34" charset="0"/>
            </a:rPr>
            <a:pPr algn="ctr"/>
            <a:t>SN: Nominal is Best (MSD with Target)</a:t>
          </a:fld>
          <a:endParaRPr lang="en-CA" sz="1000" b="1">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0.85656</cdr:x>
      <cdr:y>0.01511</cdr:y>
    </cdr:from>
    <cdr:to>
      <cdr:x>0.93563</cdr:x>
      <cdr:y>0.14612</cdr:y>
    </cdr:to>
    <cdr:sp macro="" textlink="Interaction3_name">
      <cdr:nvSpPr>
        <cdr:cNvPr id="3" name="TextBox 1">
          <a:extLst xmlns:a="http://schemas.openxmlformats.org/drawingml/2006/main">
            <a:ext uri="{FF2B5EF4-FFF2-40B4-BE49-F238E27FC236}">
              <a16:creationId xmlns:a16="http://schemas.microsoft.com/office/drawing/2014/main" id="{0B22742B-6599-4ED0-A012-C31FCDF90662}"/>
            </a:ext>
          </a:extLst>
        </cdr:cNvPr>
        <cdr:cNvSpPr txBox="1"/>
      </cdr:nvSpPr>
      <cdr:spPr>
        <a:xfrm xmlns:a="http://schemas.openxmlformats.org/drawingml/2006/main">
          <a:off x="5479629" y="54043"/>
          <a:ext cx="505832" cy="468552"/>
        </a:xfrm>
        <a:prstGeom xmlns:a="http://schemas.openxmlformats.org/drawingml/2006/main" prst="rect">
          <a:avLst/>
        </a:prstGeom>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5EEAB0DE-B6E7-478D-95F3-46874BF31AC3}" type="TxLink">
            <a:rPr lang="en-US" sz="1000" b="0" i="0" u="none" strike="noStrike">
              <a:solidFill>
                <a:srgbClr val="000000"/>
              </a:solidFill>
              <a:latin typeface="Arial"/>
              <a:cs typeface="Arial"/>
            </a:rPr>
            <a:pPr algn="ctr"/>
            <a:t>Hook*
Stop Angle</a:t>
          </a:fld>
          <a:endParaRPr lang="en-CA" sz="1000" b="1">
            <a:latin typeface="Arial" panose="020B0604020202020204" pitchFamily="34" charset="0"/>
            <a:cs typeface="Arial" panose="020B0604020202020204" pitchFamily="34" charset="0"/>
          </a:endParaRPr>
        </a:p>
      </cdr:txBody>
    </cdr:sp>
  </cdr:relSizeAnchor>
</c:userShapes>
</file>

<file path=xl/drawings/drawing3.xml><?xml version="1.0" encoding="utf-8"?>
<xdr:wsDr xmlns:xdr="http://schemas.openxmlformats.org/drawingml/2006/spreadsheetDrawing" xmlns:a="http://schemas.openxmlformats.org/drawingml/2006/main">
  <xdr:twoCellAnchor editAs="oneCell">
    <xdr:from>
      <xdr:col>2</xdr:col>
      <xdr:colOff>9525</xdr:colOff>
      <xdr:row>8</xdr:row>
      <xdr:rowOff>171450</xdr:rowOff>
    </xdr:from>
    <xdr:to>
      <xdr:col>6</xdr:col>
      <xdr:colOff>371818</xdr:colOff>
      <xdr:row>20</xdr:row>
      <xdr:rowOff>85323</xdr:rowOff>
    </xdr:to>
    <xdr:pic>
      <xdr:nvPicPr>
        <xdr:cNvPr id="5" name="Picture 4">
          <a:extLst>
            <a:ext uri="{FF2B5EF4-FFF2-40B4-BE49-F238E27FC236}">
              <a16:creationId xmlns:a16="http://schemas.microsoft.com/office/drawing/2014/main" id="{37E215A3-F1B3-49C8-9FD1-04FD8F2A9FFF}"/>
            </a:ext>
          </a:extLst>
        </xdr:cNvPr>
        <xdr:cNvPicPr>
          <a:picLocks noChangeAspect="1"/>
        </xdr:cNvPicPr>
      </xdr:nvPicPr>
      <xdr:blipFill>
        <a:blip xmlns:r="http://schemas.openxmlformats.org/officeDocument/2006/relationships" r:embed="rId1"/>
        <a:stretch>
          <a:fillRect/>
        </a:stretch>
      </xdr:blipFill>
      <xdr:spPr>
        <a:xfrm>
          <a:off x="1289685" y="1638300"/>
          <a:ext cx="4332313" cy="2108433"/>
        </a:xfrm>
        <a:prstGeom prst="rect">
          <a:avLst/>
        </a:prstGeom>
      </xdr:spPr>
    </xdr:pic>
    <xdr:clientData/>
  </xdr:twoCellAnchor>
  <xdr:twoCellAnchor>
    <xdr:from>
      <xdr:col>2</xdr:col>
      <xdr:colOff>11429</xdr:colOff>
      <xdr:row>0</xdr:row>
      <xdr:rowOff>182879</xdr:rowOff>
    </xdr:from>
    <xdr:to>
      <xdr:col>3</xdr:col>
      <xdr:colOff>619124</xdr:colOff>
      <xdr:row>4</xdr:row>
      <xdr:rowOff>190499</xdr:rowOff>
    </xdr:to>
    <xdr:sp macro="" textlink="">
      <xdr:nvSpPr>
        <xdr:cNvPr id="6" name="Rectangle 5">
          <a:hlinkClick xmlns:r="http://schemas.openxmlformats.org/officeDocument/2006/relationships" r:id="rId2"/>
          <a:extLst>
            <a:ext uri="{FF2B5EF4-FFF2-40B4-BE49-F238E27FC236}">
              <a16:creationId xmlns:a16="http://schemas.microsoft.com/office/drawing/2014/main" id="{F3CE9005-31CD-41AC-8E63-402150DD870B}"/>
            </a:ext>
          </a:extLst>
        </xdr:cNvPr>
        <xdr:cNvSpPr/>
      </xdr:nvSpPr>
      <xdr:spPr>
        <a:xfrm>
          <a:off x="1230629" y="182879"/>
          <a:ext cx="1198245" cy="77914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CA" sz="1600"/>
            <a:t>Back to BB</a:t>
          </a:r>
          <a:r>
            <a:rPr lang="en-CA" sz="1600" baseline="0"/>
            <a:t> Menu</a:t>
          </a:r>
        </a:p>
        <a:p>
          <a:pPr algn="l"/>
          <a:endParaRPr lang="en-CA" sz="1100"/>
        </a:p>
      </xdr:txBody>
    </xdr:sp>
    <xdr:clientData/>
  </xdr:twoCellAnchor>
</xdr:wsDr>
</file>

<file path=xl/drawings/drawing30.xml><?xml version="1.0" encoding="utf-8"?>
<xdr:wsDr xmlns:xdr="http://schemas.openxmlformats.org/drawingml/2006/spreadsheetDrawing" xmlns:a="http://schemas.openxmlformats.org/drawingml/2006/main">
  <xdr:twoCellAnchor>
    <xdr:from>
      <xdr:col>9</xdr:col>
      <xdr:colOff>0</xdr:colOff>
      <xdr:row>1</xdr:row>
      <xdr:rowOff>0</xdr:rowOff>
    </xdr:from>
    <xdr:to>
      <xdr:col>10</xdr:col>
      <xdr:colOff>581025</xdr:colOff>
      <xdr:row>4</xdr:row>
      <xdr:rowOff>152399</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1B3D56B9-1034-4744-A4C0-E93997C46B29}"/>
            </a:ext>
          </a:extLst>
        </xdr:cNvPr>
        <xdr:cNvSpPr/>
      </xdr:nvSpPr>
      <xdr:spPr>
        <a:xfrm>
          <a:off x="5695950" y="200025"/>
          <a:ext cx="1190625" cy="723899"/>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CA" sz="1600"/>
            <a:t>Back to BB</a:t>
          </a:r>
          <a:r>
            <a:rPr lang="en-CA" sz="1600" baseline="0"/>
            <a:t> Menu</a:t>
          </a:r>
        </a:p>
        <a:p>
          <a:pPr algn="l"/>
          <a:endParaRPr lang="en-CA" sz="1100"/>
        </a:p>
      </xdr:txBody>
    </xdr:sp>
    <xdr:clientData/>
  </xdr:twoCellAnchor>
  <xdr:twoCellAnchor editAs="oneCell">
    <xdr:from>
      <xdr:col>9</xdr:col>
      <xdr:colOff>0</xdr:colOff>
      <xdr:row>7</xdr:row>
      <xdr:rowOff>171450</xdr:rowOff>
    </xdr:from>
    <xdr:to>
      <xdr:col>12</xdr:col>
      <xdr:colOff>485486</xdr:colOff>
      <xdr:row>21</xdr:row>
      <xdr:rowOff>171117</xdr:rowOff>
    </xdr:to>
    <xdr:pic>
      <xdr:nvPicPr>
        <xdr:cNvPr id="3" name="Picture 2">
          <a:extLst>
            <a:ext uri="{FF2B5EF4-FFF2-40B4-BE49-F238E27FC236}">
              <a16:creationId xmlns:a16="http://schemas.microsoft.com/office/drawing/2014/main" id="{8C17CEF4-3AD3-4005-BE0E-40F2E02EDC3D}"/>
            </a:ext>
          </a:extLst>
        </xdr:cNvPr>
        <xdr:cNvPicPr>
          <a:picLocks noChangeAspect="1"/>
        </xdr:cNvPicPr>
      </xdr:nvPicPr>
      <xdr:blipFill>
        <a:blip xmlns:r="http://schemas.openxmlformats.org/officeDocument/2006/relationships" r:embed="rId2"/>
        <a:stretch>
          <a:fillRect/>
        </a:stretch>
      </xdr:blipFill>
      <xdr:spPr>
        <a:xfrm>
          <a:off x="5695950" y="1514475"/>
          <a:ext cx="2314286" cy="2666667"/>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xdr:from>
      <xdr:col>8</xdr:col>
      <xdr:colOff>0</xdr:colOff>
      <xdr:row>1</xdr:row>
      <xdr:rowOff>66675</xdr:rowOff>
    </xdr:from>
    <xdr:to>
      <xdr:col>10</xdr:col>
      <xdr:colOff>9525</xdr:colOff>
      <xdr:row>5</xdr:row>
      <xdr:rowOff>142874</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BFD6506A-E2B1-4ACE-B720-FF72440B6B56}"/>
            </a:ext>
          </a:extLst>
        </xdr:cNvPr>
        <xdr:cNvSpPr/>
      </xdr:nvSpPr>
      <xdr:spPr>
        <a:xfrm>
          <a:off x="9163050" y="228600"/>
          <a:ext cx="1190625" cy="723899"/>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CA" sz="1600"/>
            <a:t>Back to BB</a:t>
          </a:r>
          <a:r>
            <a:rPr lang="en-CA" sz="1600" baseline="0"/>
            <a:t> Menu</a:t>
          </a:r>
        </a:p>
        <a:p>
          <a:pPr algn="l"/>
          <a:endParaRPr lang="en-CA" sz="1100"/>
        </a:p>
      </xdr:txBody>
    </xdr:sp>
    <xdr:clientData/>
  </xdr:twoCellAnchor>
  <xdr:twoCellAnchor editAs="oneCell">
    <xdr:from>
      <xdr:col>8</xdr:col>
      <xdr:colOff>0</xdr:colOff>
      <xdr:row>9</xdr:row>
      <xdr:rowOff>0</xdr:rowOff>
    </xdr:from>
    <xdr:to>
      <xdr:col>11</xdr:col>
      <xdr:colOff>561683</xdr:colOff>
      <xdr:row>22</xdr:row>
      <xdr:rowOff>47356</xdr:rowOff>
    </xdr:to>
    <xdr:pic>
      <xdr:nvPicPr>
        <xdr:cNvPr id="3" name="Picture 2">
          <a:extLst>
            <a:ext uri="{FF2B5EF4-FFF2-40B4-BE49-F238E27FC236}">
              <a16:creationId xmlns:a16="http://schemas.microsoft.com/office/drawing/2014/main" id="{B21727E2-9F38-4D9E-8100-3EDDAB5AC72A}"/>
            </a:ext>
          </a:extLst>
        </xdr:cNvPr>
        <xdr:cNvPicPr>
          <a:picLocks noChangeAspect="1"/>
        </xdr:cNvPicPr>
      </xdr:nvPicPr>
      <xdr:blipFill>
        <a:blip xmlns:r="http://schemas.openxmlformats.org/officeDocument/2006/relationships" r:embed="rId2"/>
        <a:stretch>
          <a:fillRect/>
        </a:stretch>
      </xdr:blipFill>
      <xdr:spPr>
        <a:xfrm>
          <a:off x="9163050" y="1457325"/>
          <a:ext cx="2333333" cy="2152381"/>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xdr:from>
      <xdr:col>6</xdr:col>
      <xdr:colOff>590549</xdr:colOff>
      <xdr:row>0</xdr:row>
      <xdr:rowOff>190499</xdr:rowOff>
    </xdr:from>
    <xdr:to>
      <xdr:col>8</xdr:col>
      <xdr:colOff>600074</xdr:colOff>
      <xdr:row>4</xdr:row>
      <xdr:rowOff>171450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9DF4977A-0E56-4AF7-BC05-60ADB98A1357}"/>
            </a:ext>
          </a:extLst>
        </xdr:cNvPr>
        <xdr:cNvSpPr/>
      </xdr:nvSpPr>
      <xdr:spPr>
        <a:xfrm>
          <a:off x="6162674" y="190499"/>
          <a:ext cx="1228725" cy="742951"/>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CA" sz="1600"/>
            <a:t>Back to BB</a:t>
          </a:r>
          <a:r>
            <a:rPr lang="en-CA" sz="1600" baseline="0"/>
            <a:t> Menu</a:t>
          </a:r>
        </a:p>
        <a:p>
          <a:pPr algn="l"/>
          <a:endParaRPr lang="en-CA" sz="1100"/>
        </a:p>
      </xdr:txBody>
    </xdr:sp>
    <xdr:clientData/>
  </xdr:twoCellAnchor>
  <xdr:twoCellAnchor editAs="oneCell">
    <xdr:from>
      <xdr:col>7</xdr:col>
      <xdr:colOff>9525</xdr:colOff>
      <xdr:row>8</xdr:row>
      <xdr:rowOff>28575</xdr:rowOff>
    </xdr:from>
    <xdr:to>
      <xdr:col>12</xdr:col>
      <xdr:colOff>371049</xdr:colOff>
      <xdr:row>28</xdr:row>
      <xdr:rowOff>37623</xdr:rowOff>
    </xdr:to>
    <xdr:pic>
      <xdr:nvPicPr>
        <xdr:cNvPr id="3" name="Picture 2">
          <a:extLst>
            <a:ext uri="{FF2B5EF4-FFF2-40B4-BE49-F238E27FC236}">
              <a16:creationId xmlns:a16="http://schemas.microsoft.com/office/drawing/2014/main" id="{0A7512D1-C00A-4A32-82E6-655E59BB3DAF}"/>
            </a:ext>
          </a:extLst>
        </xdr:cNvPr>
        <xdr:cNvPicPr>
          <a:picLocks noChangeAspect="1"/>
        </xdr:cNvPicPr>
      </xdr:nvPicPr>
      <xdr:blipFill>
        <a:blip xmlns:r="http://schemas.openxmlformats.org/officeDocument/2006/relationships" r:embed="rId2"/>
        <a:stretch>
          <a:fillRect/>
        </a:stretch>
      </xdr:blipFill>
      <xdr:spPr>
        <a:xfrm>
          <a:off x="6191250" y="1552575"/>
          <a:ext cx="3409524" cy="3819048"/>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11</xdr:col>
      <xdr:colOff>361524</xdr:colOff>
      <xdr:row>27</xdr:row>
      <xdr:rowOff>190024</xdr:rowOff>
    </xdr:to>
    <xdr:pic>
      <xdr:nvPicPr>
        <xdr:cNvPr id="3" name="Picture 2">
          <a:extLst>
            <a:ext uri="{FF2B5EF4-FFF2-40B4-BE49-F238E27FC236}">
              <a16:creationId xmlns:a16="http://schemas.microsoft.com/office/drawing/2014/main" id="{FB10AFD6-9D76-4DA1-BA85-00FB5B70903C}"/>
            </a:ext>
          </a:extLst>
        </xdr:cNvPr>
        <xdr:cNvPicPr>
          <a:picLocks noChangeAspect="1"/>
        </xdr:cNvPicPr>
      </xdr:nvPicPr>
      <xdr:blipFill>
        <a:blip xmlns:r="http://schemas.openxmlformats.org/officeDocument/2006/relationships" r:embed="rId1"/>
        <a:stretch>
          <a:fillRect/>
        </a:stretch>
      </xdr:blipFill>
      <xdr:spPr>
        <a:xfrm>
          <a:off x="3657600" y="1533525"/>
          <a:ext cx="3409524" cy="3809524"/>
        </a:xfrm>
        <a:prstGeom prst="rect">
          <a:avLst/>
        </a:prstGeom>
      </xdr:spPr>
    </xdr:pic>
    <xdr:clientData/>
  </xdr:twoCellAnchor>
  <xdr:twoCellAnchor>
    <xdr:from>
      <xdr:col>6</xdr:col>
      <xdr:colOff>0</xdr:colOff>
      <xdr:row>1</xdr:row>
      <xdr:rowOff>0</xdr:rowOff>
    </xdr:from>
    <xdr:to>
      <xdr:col>8</xdr:col>
      <xdr:colOff>9525</xdr:colOff>
      <xdr:row>4</xdr:row>
      <xdr:rowOff>171451</xdr:rowOff>
    </xdr:to>
    <xdr:sp macro="" textlink="">
      <xdr:nvSpPr>
        <xdr:cNvPr id="4" name="Rectangle 3">
          <a:hlinkClick xmlns:r="http://schemas.openxmlformats.org/officeDocument/2006/relationships" r:id="rId2"/>
          <a:extLst>
            <a:ext uri="{FF2B5EF4-FFF2-40B4-BE49-F238E27FC236}">
              <a16:creationId xmlns:a16="http://schemas.microsoft.com/office/drawing/2014/main" id="{8D400664-F597-447D-994D-3F9FD0546362}"/>
            </a:ext>
          </a:extLst>
        </xdr:cNvPr>
        <xdr:cNvSpPr/>
      </xdr:nvSpPr>
      <xdr:spPr>
        <a:xfrm>
          <a:off x="3657600" y="200025"/>
          <a:ext cx="1228725" cy="742951"/>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CA" sz="1600"/>
            <a:t>Back to BB</a:t>
          </a:r>
          <a:r>
            <a:rPr lang="en-CA" sz="1600" baseline="0"/>
            <a:t> Menu</a:t>
          </a:r>
        </a:p>
        <a:p>
          <a:pPr algn="l"/>
          <a:endParaRPr lang="en-CA" sz="1100"/>
        </a:p>
      </xdr:txBody>
    </xdr:sp>
    <xdr:clientData/>
  </xdr:twoCellAnchor>
</xdr:wsDr>
</file>

<file path=xl/drawings/drawing34.xml><?xml version="1.0" encoding="utf-8"?>
<xdr:wsDr xmlns:xdr="http://schemas.openxmlformats.org/drawingml/2006/spreadsheetDrawing" xmlns:a="http://schemas.openxmlformats.org/drawingml/2006/main">
  <xdr:twoCellAnchor>
    <xdr:from>
      <xdr:col>6</xdr:col>
      <xdr:colOff>0</xdr:colOff>
      <xdr:row>0</xdr:row>
      <xdr:rowOff>200024</xdr:rowOff>
    </xdr:from>
    <xdr:to>
      <xdr:col>7</xdr:col>
      <xdr:colOff>600075</xdr:colOff>
      <xdr:row>4</xdr:row>
      <xdr:rowOff>161924</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D29016B-A8AF-4795-B213-1B8CE5FCB895}"/>
            </a:ext>
          </a:extLst>
        </xdr:cNvPr>
        <xdr:cNvSpPr/>
      </xdr:nvSpPr>
      <xdr:spPr>
        <a:xfrm>
          <a:off x="3657600" y="200024"/>
          <a:ext cx="1209675" cy="73342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CA" sz="1600"/>
            <a:t>Back to BB</a:t>
          </a:r>
          <a:r>
            <a:rPr lang="en-CA" sz="1600" baseline="0"/>
            <a:t> Menu</a:t>
          </a:r>
        </a:p>
        <a:p>
          <a:pPr algn="l"/>
          <a:endParaRPr lang="en-CA" sz="1100"/>
        </a:p>
      </xdr:txBody>
    </xdr:sp>
    <xdr:clientData/>
  </xdr:twoCellAnchor>
  <xdr:twoCellAnchor editAs="oneCell">
    <xdr:from>
      <xdr:col>6</xdr:col>
      <xdr:colOff>0</xdr:colOff>
      <xdr:row>7</xdr:row>
      <xdr:rowOff>171450</xdr:rowOff>
    </xdr:from>
    <xdr:to>
      <xdr:col>11</xdr:col>
      <xdr:colOff>332952</xdr:colOff>
      <xdr:row>27</xdr:row>
      <xdr:rowOff>170974</xdr:rowOff>
    </xdr:to>
    <xdr:pic>
      <xdr:nvPicPr>
        <xdr:cNvPr id="3" name="Picture 2">
          <a:extLst>
            <a:ext uri="{FF2B5EF4-FFF2-40B4-BE49-F238E27FC236}">
              <a16:creationId xmlns:a16="http://schemas.microsoft.com/office/drawing/2014/main" id="{88DAC3D9-B1BD-415C-9A25-63F276C37A97}"/>
            </a:ext>
          </a:extLst>
        </xdr:cNvPr>
        <xdr:cNvPicPr>
          <a:picLocks noChangeAspect="1"/>
        </xdr:cNvPicPr>
      </xdr:nvPicPr>
      <xdr:blipFill>
        <a:blip xmlns:r="http://schemas.openxmlformats.org/officeDocument/2006/relationships" r:embed="rId2"/>
        <a:stretch>
          <a:fillRect/>
        </a:stretch>
      </xdr:blipFill>
      <xdr:spPr>
        <a:xfrm>
          <a:off x="3657600" y="1514475"/>
          <a:ext cx="3380952" cy="3809524"/>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xdr:from>
      <xdr:col>4</xdr:col>
      <xdr:colOff>0</xdr:colOff>
      <xdr:row>1</xdr:row>
      <xdr:rowOff>0</xdr:rowOff>
    </xdr:from>
    <xdr:to>
      <xdr:col>6</xdr:col>
      <xdr:colOff>38100</xdr:colOff>
      <xdr:row>4</xdr:row>
      <xdr:rowOff>161925</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6AE2B6E-DC68-4B0E-86DA-FA9F4F574B54}"/>
            </a:ext>
          </a:extLst>
        </xdr:cNvPr>
        <xdr:cNvSpPr/>
      </xdr:nvSpPr>
      <xdr:spPr>
        <a:xfrm>
          <a:off x="2619375" y="200025"/>
          <a:ext cx="1257300" cy="73342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CA" sz="1600"/>
            <a:t>Back to BB</a:t>
          </a:r>
          <a:r>
            <a:rPr lang="en-CA" sz="1600" baseline="0"/>
            <a:t> Menu</a:t>
          </a:r>
        </a:p>
        <a:p>
          <a:pPr algn="l"/>
          <a:endParaRPr lang="en-CA" sz="1100"/>
        </a:p>
      </xdr:txBody>
    </xdr:sp>
    <xdr:clientData/>
  </xdr:twoCellAnchor>
  <xdr:twoCellAnchor editAs="oneCell">
    <xdr:from>
      <xdr:col>3</xdr:col>
      <xdr:colOff>600075</xdr:colOff>
      <xdr:row>7</xdr:row>
      <xdr:rowOff>171450</xdr:rowOff>
    </xdr:from>
    <xdr:to>
      <xdr:col>9</xdr:col>
      <xdr:colOff>90971</xdr:colOff>
      <xdr:row>28</xdr:row>
      <xdr:rowOff>161383</xdr:rowOff>
    </xdr:to>
    <xdr:pic>
      <xdr:nvPicPr>
        <xdr:cNvPr id="3" name="Picture 2">
          <a:extLst>
            <a:ext uri="{FF2B5EF4-FFF2-40B4-BE49-F238E27FC236}">
              <a16:creationId xmlns:a16="http://schemas.microsoft.com/office/drawing/2014/main" id="{9E6D3994-9981-4501-9E46-B61E752CFC7E}"/>
            </a:ext>
          </a:extLst>
        </xdr:cNvPr>
        <xdr:cNvPicPr>
          <a:picLocks noChangeAspect="1"/>
        </xdr:cNvPicPr>
      </xdr:nvPicPr>
      <xdr:blipFill>
        <a:blip xmlns:r="http://schemas.openxmlformats.org/officeDocument/2006/relationships" r:embed="rId2"/>
        <a:stretch>
          <a:fillRect/>
        </a:stretch>
      </xdr:blipFill>
      <xdr:spPr>
        <a:xfrm>
          <a:off x="2609850" y="1514475"/>
          <a:ext cx="3148496" cy="3990433"/>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9</xdr:col>
      <xdr:colOff>0</xdr:colOff>
      <xdr:row>1</xdr:row>
      <xdr:rowOff>0</xdr:rowOff>
    </xdr:from>
    <xdr:to>
      <xdr:col>9</xdr:col>
      <xdr:colOff>304800</xdr:colOff>
      <xdr:row>2</xdr:row>
      <xdr:rowOff>104775</xdr:rowOff>
    </xdr:to>
    <xdr:sp macro="" textlink="">
      <xdr:nvSpPr>
        <xdr:cNvPr id="31745" name="AutoShape 1" descr="Vanilla Sponge Cake Baked to Order - Choose Your Size and Shape! Round 4&quot; 2 Layer">
          <a:extLst>
            <a:ext uri="{FF2B5EF4-FFF2-40B4-BE49-F238E27FC236}">
              <a16:creationId xmlns:a16="http://schemas.microsoft.com/office/drawing/2014/main" id="{1E87640C-BB52-FAC1-2AE4-41769185081E}"/>
            </a:ext>
          </a:extLst>
        </xdr:cNvPr>
        <xdr:cNvSpPr>
          <a:spLocks noChangeAspect="1" noChangeArrowheads="1"/>
        </xdr:cNvSpPr>
      </xdr:nvSpPr>
      <xdr:spPr bwMode="auto">
        <a:xfrm>
          <a:off x="5486400" y="238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8</xdr:col>
      <xdr:colOff>86144</xdr:colOff>
      <xdr:row>0</xdr:row>
      <xdr:rowOff>19050</xdr:rowOff>
    </xdr:from>
    <xdr:to>
      <xdr:col>9</xdr:col>
      <xdr:colOff>598191</xdr:colOff>
      <xdr:row>6</xdr:row>
      <xdr:rowOff>160782</xdr:rowOff>
    </xdr:to>
    <xdr:pic>
      <xdr:nvPicPr>
        <xdr:cNvPr id="3" name="Picture 2">
          <a:extLst>
            <a:ext uri="{FF2B5EF4-FFF2-40B4-BE49-F238E27FC236}">
              <a16:creationId xmlns:a16="http://schemas.microsoft.com/office/drawing/2014/main" id="{0DCBDBBB-A375-5203-540F-037F221FE88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flipH="1">
          <a:off x="4962944" y="19050"/>
          <a:ext cx="1121647" cy="136093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3</xdr:col>
      <xdr:colOff>19050</xdr:colOff>
      <xdr:row>7</xdr:row>
      <xdr:rowOff>110490</xdr:rowOff>
    </xdr:from>
    <xdr:to>
      <xdr:col>7</xdr:col>
      <xdr:colOff>408395</xdr:colOff>
      <xdr:row>18</xdr:row>
      <xdr:rowOff>45720</xdr:rowOff>
    </xdr:to>
    <xdr:pic>
      <xdr:nvPicPr>
        <xdr:cNvPr id="2" name="Picture 1">
          <a:extLst>
            <a:ext uri="{FF2B5EF4-FFF2-40B4-BE49-F238E27FC236}">
              <a16:creationId xmlns:a16="http://schemas.microsoft.com/office/drawing/2014/main" id="{C769FDD4-4EF2-4E8A-A775-AE6AE76F614B}"/>
            </a:ext>
          </a:extLst>
        </xdr:cNvPr>
        <xdr:cNvPicPr>
          <a:picLocks noChangeAspect="1"/>
        </xdr:cNvPicPr>
      </xdr:nvPicPr>
      <xdr:blipFill>
        <a:blip xmlns:r="http://schemas.openxmlformats.org/officeDocument/2006/relationships" r:embed="rId1"/>
        <a:stretch>
          <a:fillRect/>
        </a:stretch>
      </xdr:blipFill>
      <xdr:spPr>
        <a:xfrm>
          <a:off x="1939290" y="659130"/>
          <a:ext cx="4344125" cy="1946910"/>
        </a:xfrm>
        <a:prstGeom prst="rect">
          <a:avLst/>
        </a:prstGeom>
      </xdr:spPr>
    </xdr:pic>
    <xdr:clientData/>
  </xdr:twoCellAnchor>
  <xdr:twoCellAnchor>
    <xdr:from>
      <xdr:col>3</xdr:col>
      <xdr:colOff>30480</xdr:colOff>
      <xdr:row>1</xdr:row>
      <xdr:rowOff>7620</xdr:rowOff>
    </xdr:from>
    <xdr:to>
      <xdr:col>3</xdr:col>
      <xdr:colOff>1238250</xdr:colOff>
      <xdr:row>4</xdr:row>
      <xdr:rowOff>180975</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7DF608B2-2889-4271-B264-0C18746CA27D}"/>
            </a:ext>
          </a:extLst>
        </xdr:cNvPr>
        <xdr:cNvSpPr/>
      </xdr:nvSpPr>
      <xdr:spPr>
        <a:xfrm>
          <a:off x="1859280" y="198120"/>
          <a:ext cx="1207770" cy="74485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CA" sz="1600"/>
            <a:t>Back to BB</a:t>
          </a:r>
          <a:r>
            <a:rPr lang="en-CA" sz="1600" baseline="0"/>
            <a:t> Menu</a:t>
          </a:r>
        </a:p>
        <a:p>
          <a:pPr algn="l"/>
          <a:endParaRPr lang="en-CA"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11</xdr:col>
      <xdr:colOff>609599</xdr:colOff>
      <xdr:row>1</xdr:row>
      <xdr:rowOff>0</xdr:rowOff>
    </xdr:from>
    <xdr:to>
      <xdr:col>12</xdr:col>
      <xdr:colOff>1190624</xdr:colOff>
      <xdr:row>4</xdr:row>
      <xdr:rowOff>180975</xdr:rowOff>
    </xdr:to>
    <xdr:sp macro="" textlink="">
      <xdr:nvSpPr>
        <xdr:cNvPr id="4" name="Rectangle 3">
          <a:hlinkClick xmlns:r="http://schemas.openxmlformats.org/officeDocument/2006/relationships" r:id="rId1"/>
          <a:extLst>
            <a:ext uri="{FF2B5EF4-FFF2-40B4-BE49-F238E27FC236}">
              <a16:creationId xmlns:a16="http://schemas.microsoft.com/office/drawing/2014/main" id="{589239A5-5EB5-4FEF-B27C-DF604C648661}"/>
            </a:ext>
          </a:extLst>
        </xdr:cNvPr>
        <xdr:cNvSpPr/>
      </xdr:nvSpPr>
      <xdr:spPr>
        <a:xfrm>
          <a:off x="7315199" y="190500"/>
          <a:ext cx="1190625" cy="75247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CA" sz="1600"/>
            <a:t>Back to BB</a:t>
          </a:r>
          <a:r>
            <a:rPr lang="en-CA" sz="1600" baseline="0"/>
            <a:t> Menu</a:t>
          </a:r>
        </a:p>
        <a:p>
          <a:pPr algn="l"/>
          <a:endParaRPr lang="en-CA" sz="1100"/>
        </a:p>
      </xdr:txBody>
    </xdr:sp>
    <xdr:clientData/>
  </xdr:twoCellAnchor>
  <xdr:twoCellAnchor editAs="oneCell">
    <xdr:from>
      <xdr:col>11</xdr:col>
      <xdr:colOff>600076</xdr:colOff>
      <xdr:row>8</xdr:row>
      <xdr:rowOff>171450</xdr:rowOff>
    </xdr:from>
    <xdr:to>
      <xdr:col>18</xdr:col>
      <xdr:colOff>67327</xdr:colOff>
      <xdr:row>26</xdr:row>
      <xdr:rowOff>180498</xdr:rowOff>
    </xdr:to>
    <xdr:pic>
      <xdr:nvPicPr>
        <xdr:cNvPr id="2" name="Picture 1">
          <a:extLst>
            <a:ext uri="{FF2B5EF4-FFF2-40B4-BE49-F238E27FC236}">
              <a16:creationId xmlns:a16="http://schemas.microsoft.com/office/drawing/2014/main" id="{5B198579-A600-4BF6-810C-1DEE31047A90}"/>
            </a:ext>
          </a:extLst>
        </xdr:cNvPr>
        <xdr:cNvPicPr>
          <a:picLocks noChangeAspect="1"/>
        </xdr:cNvPicPr>
      </xdr:nvPicPr>
      <xdr:blipFill>
        <a:blip xmlns:r="http://schemas.openxmlformats.org/officeDocument/2006/relationships" r:embed="rId2"/>
        <a:stretch>
          <a:fillRect/>
        </a:stretch>
      </xdr:blipFill>
      <xdr:spPr>
        <a:xfrm>
          <a:off x="7305676" y="1695450"/>
          <a:ext cx="4715526" cy="343804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590550</xdr:colOff>
      <xdr:row>8</xdr:row>
      <xdr:rowOff>0</xdr:rowOff>
    </xdr:from>
    <xdr:to>
      <xdr:col>14</xdr:col>
      <xdr:colOff>66055</xdr:colOff>
      <xdr:row>29</xdr:row>
      <xdr:rowOff>85214</xdr:rowOff>
    </xdr:to>
    <xdr:pic>
      <xdr:nvPicPr>
        <xdr:cNvPr id="2" name="Picture 1">
          <a:extLst>
            <a:ext uri="{FF2B5EF4-FFF2-40B4-BE49-F238E27FC236}">
              <a16:creationId xmlns:a16="http://schemas.microsoft.com/office/drawing/2014/main" id="{3E58960C-A3AE-44F0-839C-9814B57C1513}"/>
            </a:ext>
          </a:extLst>
        </xdr:cNvPr>
        <xdr:cNvPicPr>
          <a:picLocks noChangeAspect="1"/>
        </xdr:cNvPicPr>
      </xdr:nvPicPr>
      <xdr:blipFill>
        <a:blip xmlns:r="http://schemas.openxmlformats.org/officeDocument/2006/relationships" r:embed="rId1"/>
        <a:stretch>
          <a:fillRect/>
        </a:stretch>
      </xdr:blipFill>
      <xdr:spPr>
        <a:xfrm>
          <a:off x="3638550" y="1524000"/>
          <a:ext cx="4961905" cy="4085714"/>
        </a:xfrm>
        <a:prstGeom prst="rect">
          <a:avLst/>
        </a:prstGeom>
      </xdr:spPr>
    </xdr:pic>
    <xdr:clientData/>
  </xdr:twoCellAnchor>
  <xdr:twoCellAnchor>
    <xdr:from>
      <xdr:col>5</xdr:col>
      <xdr:colOff>609599</xdr:colOff>
      <xdr:row>1</xdr:row>
      <xdr:rowOff>0</xdr:rowOff>
    </xdr:from>
    <xdr:to>
      <xdr:col>8</xdr:col>
      <xdr:colOff>9524</xdr:colOff>
      <xdr:row>4</xdr:row>
      <xdr:rowOff>171450</xdr:rowOff>
    </xdr:to>
    <xdr:sp macro="" textlink="">
      <xdr:nvSpPr>
        <xdr:cNvPr id="4" name="Rectangle 3">
          <a:hlinkClick xmlns:r="http://schemas.openxmlformats.org/officeDocument/2006/relationships" r:id="rId2"/>
          <a:extLst>
            <a:ext uri="{FF2B5EF4-FFF2-40B4-BE49-F238E27FC236}">
              <a16:creationId xmlns:a16="http://schemas.microsoft.com/office/drawing/2014/main" id="{3009B502-F093-4F85-AAAF-389A06567B8E}"/>
            </a:ext>
          </a:extLst>
        </xdr:cNvPr>
        <xdr:cNvSpPr/>
      </xdr:nvSpPr>
      <xdr:spPr>
        <a:xfrm>
          <a:off x="4486274" y="190500"/>
          <a:ext cx="1228725" cy="74295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CA" sz="1600"/>
            <a:t>Back to BB</a:t>
          </a:r>
          <a:r>
            <a:rPr lang="en-CA" sz="1600" baseline="0"/>
            <a:t> Menu</a:t>
          </a:r>
        </a:p>
        <a:p>
          <a:pPr algn="l"/>
          <a:endParaRPr lang="en-CA"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8</xdr:col>
      <xdr:colOff>9525</xdr:colOff>
      <xdr:row>1</xdr:row>
      <xdr:rowOff>9525</xdr:rowOff>
    </xdr:from>
    <xdr:to>
      <xdr:col>8</xdr:col>
      <xdr:colOff>1173480</xdr:colOff>
      <xdr:row>4</xdr:row>
      <xdr:rowOff>133350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A0C3AEC4-5339-4DEF-8711-C65A3F7DEB15}"/>
            </a:ext>
          </a:extLst>
        </xdr:cNvPr>
        <xdr:cNvSpPr/>
      </xdr:nvSpPr>
      <xdr:spPr>
        <a:xfrm>
          <a:off x="4886325" y="200025"/>
          <a:ext cx="1163955" cy="69532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CA" sz="1600"/>
            <a:t>Back to BB</a:t>
          </a:r>
          <a:r>
            <a:rPr lang="en-CA" sz="1600" baseline="0"/>
            <a:t> Menu</a:t>
          </a:r>
        </a:p>
        <a:p>
          <a:pPr algn="l"/>
          <a:endParaRPr lang="en-CA" sz="1100"/>
        </a:p>
      </xdr:txBody>
    </xdr:sp>
    <xdr:clientData/>
  </xdr:twoCellAnchor>
  <xdr:twoCellAnchor editAs="oneCell">
    <xdr:from>
      <xdr:col>8</xdr:col>
      <xdr:colOff>0</xdr:colOff>
      <xdr:row>7</xdr:row>
      <xdr:rowOff>38100</xdr:rowOff>
    </xdr:from>
    <xdr:to>
      <xdr:col>8</xdr:col>
      <xdr:colOff>2847619</xdr:colOff>
      <xdr:row>20</xdr:row>
      <xdr:rowOff>9219</xdr:rowOff>
    </xdr:to>
    <xdr:pic>
      <xdr:nvPicPr>
        <xdr:cNvPr id="3" name="Picture 2">
          <a:extLst>
            <a:ext uri="{FF2B5EF4-FFF2-40B4-BE49-F238E27FC236}">
              <a16:creationId xmlns:a16="http://schemas.microsoft.com/office/drawing/2014/main" id="{738E901F-C21D-430A-B485-19E82CB70B02}"/>
            </a:ext>
          </a:extLst>
        </xdr:cNvPr>
        <xdr:cNvPicPr>
          <a:picLocks noChangeAspect="1"/>
        </xdr:cNvPicPr>
      </xdr:nvPicPr>
      <xdr:blipFill>
        <a:blip xmlns:r="http://schemas.openxmlformats.org/officeDocument/2006/relationships" r:embed="rId2"/>
        <a:stretch>
          <a:fillRect/>
        </a:stretch>
      </xdr:blipFill>
      <xdr:spPr>
        <a:xfrm>
          <a:off x="4876800" y="1371600"/>
          <a:ext cx="2847619" cy="244761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10</xdr:col>
      <xdr:colOff>9525</xdr:colOff>
      <xdr:row>1</xdr:row>
      <xdr:rowOff>19050</xdr:rowOff>
    </xdr:from>
    <xdr:to>
      <xdr:col>10</xdr:col>
      <xdr:colOff>1200150</xdr:colOff>
      <xdr:row>4</xdr:row>
      <xdr:rowOff>180975</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7E17365D-A21E-4780-8F92-90BF803145ED}"/>
            </a:ext>
          </a:extLst>
        </xdr:cNvPr>
        <xdr:cNvSpPr/>
      </xdr:nvSpPr>
      <xdr:spPr>
        <a:xfrm>
          <a:off x="4276725" y="209550"/>
          <a:ext cx="1190625" cy="73342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CA" sz="1600"/>
            <a:t>Back to BB</a:t>
          </a:r>
          <a:r>
            <a:rPr lang="en-CA" sz="1600" baseline="0"/>
            <a:t> Menu</a:t>
          </a:r>
        </a:p>
        <a:p>
          <a:pPr algn="l"/>
          <a:endParaRPr lang="en-CA" sz="1100"/>
        </a:p>
      </xdr:txBody>
    </xdr:sp>
    <xdr:clientData/>
  </xdr:twoCellAnchor>
  <xdr:twoCellAnchor editAs="oneCell">
    <xdr:from>
      <xdr:col>10</xdr:col>
      <xdr:colOff>0</xdr:colOff>
      <xdr:row>8</xdr:row>
      <xdr:rowOff>0</xdr:rowOff>
    </xdr:from>
    <xdr:to>
      <xdr:col>10</xdr:col>
      <xdr:colOff>3561905</xdr:colOff>
      <xdr:row>22</xdr:row>
      <xdr:rowOff>18714</xdr:rowOff>
    </xdr:to>
    <xdr:pic>
      <xdr:nvPicPr>
        <xdr:cNvPr id="4" name="Picture 3">
          <a:extLst>
            <a:ext uri="{FF2B5EF4-FFF2-40B4-BE49-F238E27FC236}">
              <a16:creationId xmlns:a16="http://schemas.microsoft.com/office/drawing/2014/main" id="{26C37306-258A-47B6-9CD2-A1981A07F7F9}"/>
            </a:ext>
          </a:extLst>
        </xdr:cNvPr>
        <xdr:cNvPicPr>
          <a:picLocks noChangeAspect="1"/>
        </xdr:cNvPicPr>
      </xdr:nvPicPr>
      <xdr:blipFill>
        <a:blip xmlns:r="http://schemas.openxmlformats.org/officeDocument/2006/relationships" r:embed="rId2"/>
        <a:stretch>
          <a:fillRect/>
        </a:stretch>
      </xdr:blipFill>
      <xdr:spPr>
        <a:xfrm>
          <a:off x="5486400" y="1524000"/>
          <a:ext cx="3561905" cy="2685714"/>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18</xdr:col>
      <xdr:colOff>0</xdr:colOff>
      <xdr:row>8</xdr:row>
      <xdr:rowOff>0</xdr:rowOff>
    </xdr:from>
    <xdr:to>
      <xdr:col>20</xdr:col>
      <xdr:colOff>551920</xdr:colOff>
      <xdr:row>23</xdr:row>
      <xdr:rowOff>190119</xdr:rowOff>
    </xdr:to>
    <xdr:pic>
      <xdr:nvPicPr>
        <xdr:cNvPr id="3" name="Picture 2">
          <a:extLst>
            <a:ext uri="{FF2B5EF4-FFF2-40B4-BE49-F238E27FC236}">
              <a16:creationId xmlns:a16="http://schemas.microsoft.com/office/drawing/2014/main" id="{54F0FC47-8616-433B-A00E-E1E9E1BB948A}"/>
            </a:ext>
          </a:extLst>
        </xdr:cNvPr>
        <xdr:cNvPicPr>
          <a:picLocks noChangeAspect="1"/>
        </xdr:cNvPicPr>
      </xdr:nvPicPr>
      <xdr:blipFill>
        <a:blip xmlns:r="http://schemas.openxmlformats.org/officeDocument/2006/relationships" r:embed="rId1"/>
        <a:stretch>
          <a:fillRect/>
        </a:stretch>
      </xdr:blipFill>
      <xdr:spPr>
        <a:xfrm>
          <a:off x="6772275" y="1524000"/>
          <a:ext cx="4238095" cy="3047619"/>
        </a:xfrm>
        <a:prstGeom prst="rect">
          <a:avLst/>
        </a:prstGeom>
      </xdr:spPr>
    </xdr:pic>
    <xdr:clientData/>
  </xdr:twoCellAnchor>
  <xdr:twoCellAnchor>
    <xdr:from>
      <xdr:col>18</xdr:col>
      <xdr:colOff>0</xdr:colOff>
      <xdr:row>1</xdr:row>
      <xdr:rowOff>0</xdr:rowOff>
    </xdr:from>
    <xdr:to>
      <xdr:col>18</xdr:col>
      <xdr:colOff>1163955</xdr:colOff>
      <xdr:row>4</xdr:row>
      <xdr:rowOff>123825</xdr:rowOff>
    </xdr:to>
    <xdr:sp macro="" textlink="">
      <xdr:nvSpPr>
        <xdr:cNvPr id="5" name="Rectangle 4">
          <a:hlinkClick xmlns:r="http://schemas.openxmlformats.org/officeDocument/2006/relationships" r:id="rId2"/>
          <a:extLst>
            <a:ext uri="{FF2B5EF4-FFF2-40B4-BE49-F238E27FC236}">
              <a16:creationId xmlns:a16="http://schemas.microsoft.com/office/drawing/2014/main" id="{FB9DB6E2-198C-4640-834D-344FE9BB2240}"/>
            </a:ext>
          </a:extLst>
        </xdr:cNvPr>
        <xdr:cNvSpPr/>
      </xdr:nvSpPr>
      <xdr:spPr>
        <a:xfrm>
          <a:off x="6953250" y="190500"/>
          <a:ext cx="1163955" cy="69532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CA" sz="1600"/>
            <a:t>Back to BB</a:t>
          </a:r>
          <a:r>
            <a:rPr lang="en-CA" sz="1600" baseline="0"/>
            <a:t> Menu</a:t>
          </a:r>
        </a:p>
        <a:p>
          <a:pPr algn="l"/>
          <a:endParaRPr lang="en-CA"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IGMAXL-HP\Public\Software_Development\Templates\SigmaXL_Templates\Individuals%20Control%20Char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Software_Development/Templates/SigmaXL_Templates/Individuals%20Control%20Chart.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IGMAXL-HP\Public\Software_Development_New\SigmaXL_6_Nov_12\SigmaXL.xla"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SigmaXL/AppData/Local/Microsoft/Windows/Temporary%20Internet%20Files/Content.Outlook/XJXCQDJC/SigmaXL_6_Jun_4/SigmaXL.xla"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SIGMAXL-HP\Public\Software_Development\Templates\SigmaXL_Templates\Pareto%20Chart.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Software_Development/Templates/SigmaXL_Templates/Pareto%20Chart.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Course/Exh_Table.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SIGMAXL-HP\Public\Program%20Files\SigmaXL\SigmaXL.xla"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Program%20Files/SigmaXL/SigmaXL.xla"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viduals Control Chart"/>
      <sheetName val="Rough data"/>
    </sheetNames>
    <sheetDataSet>
      <sheetData sheetId="0"/>
      <sheetData sheetId="1">
        <row r="1">
          <cell r="M1">
            <v>24</v>
          </cell>
        </row>
        <row r="2">
          <cell r="M2">
            <v>36.4</v>
          </cell>
        </row>
        <row r="3">
          <cell r="A3">
            <v>5</v>
          </cell>
          <cell r="M3">
            <v>32.799999999999997</v>
          </cell>
        </row>
        <row r="4">
          <cell r="A4">
            <v>1</v>
          </cell>
          <cell r="M4">
            <v>47.6</v>
          </cell>
        </row>
        <row r="5">
          <cell r="A5">
            <v>2</v>
          </cell>
          <cell r="M5">
            <v>30.6</v>
          </cell>
        </row>
        <row r="6">
          <cell r="M6">
            <v>52.2</v>
          </cell>
        </row>
        <row r="7">
          <cell r="M7">
            <v>35.799999999999997</v>
          </cell>
        </row>
        <row r="8">
          <cell r="M8">
            <v>36.5</v>
          </cell>
        </row>
        <row r="9">
          <cell r="M9">
            <v>39.9</v>
          </cell>
        </row>
        <row r="10">
          <cell r="M10">
            <v>28</v>
          </cell>
        </row>
        <row r="11">
          <cell r="M11">
            <v>25.9</v>
          </cell>
        </row>
        <row r="12">
          <cell r="M12">
            <v>23.9</v>
          </cell>
        </row>
        <row r="13">
          <cell r="M13">
            <v>37.9</v>
          </cell>
        </row>
        <row r="14">
          <cell r="M14">
            <v>17.7</v>
          </cell>
        </row>
        <row r="15">
          <cell r="M15">
            <v>38.799999999999997</v>
          </cell>
        </row>
        <row r="16">
          <cell r="M16">
            <v>32.9</v>
          </cell>
        </row>
        <row r="17">
          <cell r="M17">
            <v>32.4</v>
          </cell>
        </row>
        <row r="18">
          <cell r="M18">
            <v>32.4</v>
          </cell>
        </row>
        <row r="19">
          <cell r="M19">
            <v>36.9</v>
          </cell>
        </row>
        <row r="20">
          <cell r="M20">
            <v>54.7</v>
          </cell>
        </row>
        <row r="21">
          <cell r="M21">
            <v>23.4</v>
          </cell>
        </row>
        <row r="22">
          <cell r="M22">
            <v>30.9</v>
          </cell>
        </row>
        <row r="23">
          <cell r="M23">
            <v>17.899999999999999</v>
          </cell>
        </row>
        <row r="24">
          <cell r="M24">
            <v>27.6</v>
          </cell>
        </row>
        <row r="25">
          <cell r="M25">
            <v>7.1</v>
          </cell>
        </row>
        <row r="26">
          <cell r="M26">
            <v>37.6</v>
          </cell>
        </row>
        <row r="27">
          <cell r="M27">
            <v>61.9</v>
          </cell>
        </row>
        <row r="28">
          <cell r="M28">
            <v>39.200000000000003</v>
          </cell>
        </row>
        <row r="29">
          <cell r="M29">
            <v>35.200000000000003</v>
          </cell>
        </row>
        <row r="30">
          <cell r="M30">
            <v>28.2</v>
          </cell>
        </row>
        <row r="31">
          <cell r="M31">
            <v>28</v>
          </cell>
        </row>
        <row r="32">
          <cell r="M32">
            <v>33.9</v>
          </cell>
        </row>
        <row r="33">
          <cell r="M33">
            <v>31.6</v>
          </cell>
        </row>
        <row r="34">
          <cell r="M34">
            <v>36.6</v>
          </cell>
        </row>
        <row r="35">
          <cell r="M35">
            <v>40.1</v>
          </cell>
        </row>
        <row r="36">
          <cell r="M36">
            <v>22.1</v>
          </cell>
        </row>
        <row r="37">
          <cell r="M37">
            <v>27.8</v>
          </cell>
        </row>
        <row r="38">
          <cell r="M38">
            <v>21.9</v>
          </cell>
        </row>
        <row r="39">
          <cell r="M39">
            <v>53.5</v>
          </cell>
        </row>
        <row r="40">
          <cell r="M40">
            <v>26.1</v>
          </cell>
        </row>
        <row r="41">
          <cell r="M41">
            <v>36.6</v>
          </cell>
        </row>
        <row r="42">
          <cell r="M42">
            <v>40.1</v>
          </cell>
        </row>
        <row r="43">
          <cell r="M43">
            <v>32.5</v>
          </cell>
        </row>
        <row r="44">
          <cell r="M44">
            <v>34.700000000000003</v>
          </cell>
        </row>
        <row r="45">
          <cell r="M45">
            <v>42.1</v>
          </cell>
        </row>
        <row r="46">
          <cell r="M46">
            <v>36.200000000000003</v>
          </cell>
        </row>
        <row r="47">
          <cell r="M47">
            <v>9</v>
          </cell>
        </row>
        <row r="48">
          <cell r="M48">
            <v>20</v>
          </cell>
        </row>
        <row r="49">
          <cell r="M49">
            <v>36.1</v>
          </cell>
        </row>
        <row r="50">
          <cell r="M50">
            <v>26</v>
          </cell>
        </row>
        <row r="51">
          <cell r="M51">
            <v>25.6</v>
          </cell>
        </row>
        <row r="52">
          <cell r="M52">
            <v>40.5</v>
          </cell>
        </row>
        <row r="53">
          <cell r="M53">
            <v>27.5</v>
          </cell>
        </row>
        <row r="54">
          <cell r="M54">
            <v>25.7</v>
          </cell>
        </row>
        <row r="55">
          <cell r="M55">
            <v>53</v>
          </cell>
        </row>
        <row r="56">
          <cell r="M56">
            <v>31.1</v>
          </cell>
        </row>
        <row r="57">
          <cell r="M57">
            <v>56.5</v>
          </cell>
        </row>
        <row r="58">
          <cell r="M58">
            <v>34.200000000000003</v>
          </cell>
        </row>
        <row r="59">
          <cell r="M59">
            <v>41.7</v>
          </cell>
        </row>
        <row r="60">
          <cell r="M60">
            <v>35.200000000000003</v>
          </cell>
        </row>
        <row r="61">
          <cell r="M61">
            <v>39.6</v>
          </cell>
        </row>
        <row r="62">
          <cell r="M62">
            <v>26</v>
          </cell>
        </row>
        <row r="63">
          <cell r="M63">
            <v>47.4</v>
          </cell>
        </row>
        <row r="64">
          <cell r="M64">
            <v>22.8</v>
          </cell>
        </row>
        <row r="65">
          <cell r="M65">
            <v>23.9</v>
          </cell>
        </row>
        <row r="66">
          <cell r="M66">
            <v>42.5</v>
          </cell>
        </row>
        <row r="67">
          <cell r="M67">
            <v>27.1</v>
          </cell>
        </row>
        <row r="68">
          <cell r="M68">
            <v>28.7</v>
          </cell>
        </row>
        <row r="69">
          <cell r="M69">
            <v>45.3</v>
          </cell>
        </row>
        <row r="70">
          <cell r="M70">
            <v>29</v>
          </cell>
        </row>
        <row r="71">
          <cell r="M71">
            <v>27.4</v>
          </cell>
        </row>
        <row r="72">
          <cell r="M72">
            <v>27.1</v>
          </cell>
        </row>
        <row r="73">
          <cell r="M73">
            <v>35.5</v>
          </cell>
        </row>
        <row r="74">
          <cell r="M74">
            <v>38</v>
          </cell>
        </row>
        <row r="75">
          <cell r="M75">
            <v>21.1</v>
          </cell>
        </row>
        <row r="76">
          <cell r="M76">
            <v>23</v>
          </cell>
        </row>
        <row r="77">
          <cell r="M77">
            <v>45.6</v>
          </cell>
        </row>
        <row r="78">
          <cell r="M78">
            <v>39.9</v>
          </cell>
        </row>
        <row r="79">
          <cell r="M79">
            <v>23.6</v>
          </cell>
        </row>
        <row r="80">
          <cell r="M80">
            <v>34.5</v>
          </cell>
        </row>
        <row r="81">
          <cell r="M81">
            <v>33.6</v>
          </cell>
        </row>
        <row r="82">
          <cell r="M82">
            <v>48.8</v>
          </cell>
        </row>
        <row r="83">
          <cell r="M83">
            <v>32.4</v>
          </cell>
        </row>
        <row r="84">
          <cell r="M84">
            <v>46.3</v>
          </cell>
        </row>
        <row r="85">
          <cell r="M85">
            <v>26.1</v>
          </cell>
        </row>
        <row r="86">
          <cell r="M86">
            <v>42.4</v>
          </cell>
        </row>
        <row r="87">
          <cell r="M87">
            <v>43.4</v>
          </cell>
        </row>
        <row r="88">
          <cell r="M88">
            <v>45.1</v>
          </cell>
        </row>
        <row r="89">
          <cell r="M89">
            <v>23.6</v>
          </cell>
        </row>
        <row r="90">
          <cell r="M90">
            <v>29.2</v>
          </cell>
        </row>
        <row r="91">
          <cell r="M91">
            <v>57.9</v>
          </cell>
        </row>
        <row r="92">
          <cell r="M92">
            <v>20.399999999999999</v>
          </cell>
        </row>
        <row r="93">
          <cell r="M93">
            <v>33</v>
          </cell>
        </row>
        <row r="94">
          <cell r="M94">
            <v>25.2</v>
          </cell>
        </row>
        <row r="95">
          <cell r="M95">
            <v>50.4</v>
          </cell>
        </row>
        <row r="96">
          <cell r="M96">
            <v>29.4</v>
          </cell>
        </row>
        <row r="97">
          <cell r="M97">
            <v>43.4</v>
          </cell>
        </row>
        <row r="98">
          <cell r="M98">
            <v>36.799999999999997</v>
          </cell>
        </row>
        <row r="99">
          <cell r="M99">
            <v>43.5</v>
          </cell>
        </row>
        <row r="100">
          <cell r="M100">
            <v>34.299999999999997</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viduals Control Chart"/>
      <sheetName val="Rough data"/>
    </sheetNames>
    <sheetDataSet>
      <sheetData sheetId="0"/>
      <sheetData sheetId="1">
        <row r="1">
          <cell r="M1">
            <v>24</v>
          </cell>
        </row>
        <row r="2">
          <cell r="M2">
            <v>36.4</v>
          </cell>
        </row>
        <row r="3">
          <cell r="A3">
            <v>5</v>
          </cell>
          <cell r="M3">
            <v>32.799999999999997</v>
          </cell>
        </row>
        <row r="4">
          <cell r="A4">
            <v>1</v>
          </cell>
          <cell r="M4">
            <v>47.6</v>
          </cell>
        </row>
        <row r="5">
          <cell r="A5">
            <v>2</v>
          </cell>
          <cell r="M5">
            <v>30.6</v>
          </cell>
        </row>
        <row r="6">
          <cell r="M6">
            <v>52.2</v>
          </cell>
        </row>
        <row r="7">
          <cell r="M7">
            <v>35.799999999999997</v>
          </cell>
        </row>
        <row r="8">
          <cell r="M8">
            <v>36.5</v>
          </cell>
        </row>
        <row r="9">
          <cell r="M9">
            <v>39.9</v>
          </cell>
        </row>
        <row r="10">
          <cell r="M10">
            <v>28</v>
          </cell>
        </row>
        <row r="11">
          <cell r="M11">
            <v>25.9</v>
          </cell>
        </row>
        <row r="12">
          <cell r="M12">
            <v>23.9</v>
          </cell>
        </row>
        <row r="13">
          <cell r="M13">
            <v>37.9</v>
          </cell>
        </row>
        <row r="14">
          <cell r="M14">
            <v>17.7</v>
          </cell>
        </row>
        <row r="15">
          <cell r="M15">
            <v>38.799999999999997</v>
          </cell>
        </row>
        <row r="16">
          <cell r="M16">
            <v>32.9</v>
          </cell>
        </row>
        <row r="17">
          <cell r="M17">
            <v>32.4</v>
          </cell>
        </row>
        <row r="18">
          <cell r="M18">
            <v>32.4</v>
          </cell>
        </row>
        <row r="19">
          <cell r="M19">
            <v>36.9</v>
          </cell>
        </row>
        <row r="20">
          <cell r="M20">
            <v>54.7</v>
          </cell>
        </row>
        <row r="21">
          <cell r="M21">
            <v>23.4</v>
          </cell>
        </row>
        <row r="22">
          <cell r="M22">
            <v>30.9</v>
          </cell>
        </row>
        <row r="23">
          <cell r="M23">
            <v>17.899999999999999</v>
          </cell>
        </row>
        <row r="24">
          <cell r="M24">
            <v>27.6</v>
          </cell>
        </row>
        <row r="25">
          <cell r="M25">
            <v>7.1</v>
          </cell>
        </row>
        <row r="26">
          <cell r="M26">
            <v>37.6</v>
          </cell>
        </row>
        <row r="27">
          <cell r="M27">
            <v>61.9</v>
          </cell>
        </row>
        <row r="28">
          <cell r="M28">
            <v>39.200000000000003</v>
          </cell>
        </row>
        <row r="29">
          <cell r="M29">
            <v>35.200000000000003</v>
          </cell>
        </row>
        <row r="30">
          <cell r="M30">
            <v>28.2</v>
          </cell>
        </row>
        <row r="31">
          <cell r="M31">
            <v>28</v>
          </cell>
        </row>
        <row r="32">
          <cell r="M32">
            <v>33.9</v>
          </cell>
        </row>
        <row r="33">
          <cell r="M33">
            <v>31.6</v>
          </cell>
        </row>
        <row r="34">
          <cell r="M34">
            <v>36.6</v>
          </cell>
        </row>
        <row r="35">
          <cell r="M35">
            <v>40.1</v>
          </cell>
        </row>
        <row r="36">
          <cell r="M36">
            <v>22.1</v>
          </cell>
        </row>
        <row r="37">
          <cell r="M37">
            <v>27.8</v>
          </cell>
        </row>
        <row r="38">
          <cell r="M38">
            <v>21.9</v>
          </cell>
        </row>
        <row r="39">
          <cell r="M39">
            <v>53.5</v>
          </cell>
        </row>
        <row r="40">
          <cell r="M40">
            <v>26.1</v>
          </cell>
        </row>
        <row r="41">
          <cell r="M41">
            <v>36.6</v>
          </cell>
        </row>
        <row r="42">
          <cell r="M42">
            <v>40.1</v>
          </cell>
        </row>
        <row r="43">
          <cell r="M43">
            <v>32.5</v>
          </cell>
        </row>
        <row r="44">
          <cell r="M44">
            <v>34.700000000000003</v>
          </cell>
        </row>
        <row r="45">
          <cell r="M45">
            <v>42.1</v>
          </cell>
        </row>
        <row r="46">
          <cell r="M46">
            <v>36.200000000000003</v>
          </cell>
        </row>
        <row r="47">
          <cell r="M47">
            <v>9</v>
          </cell>
        </row>
        <row r="48">
          <cell r="M48">
            <v>20</v>
          </cell>
        </row>
        <row r="49">
          <cell r="M49">
            <v>36.1</v>
          </cell>
        </row>
        <row r="50">
          <cell r="M50">
            <v>26</v>
          </cell>
        </row>
        <row r="51">
          <cell r="M51">
            <v>25.6</v>
          </cell>
        </row>
        <row r="52">
          <cell r="M52">
            <v>40.5</v>
          </cell>
        </row>
        <row r="53">
          <cell r="M53">
            <v>27.5</v>
          </cell>
        </row>
        <row r="54">
          <cell r="M54">
            <v>25.7</v>
          </cell>
        </row>
        <row r="55">
          <cell r="M55">
            <v>53</v>
          </cell>
        </row>
        <row r="56">
          <cell r="M56">
            <v>31.1</v>
          </cell>
        </row>
        <row r="57">
          <cell r="M57">
            <v>56.5</v>
          </cell>
        </row>
        <row r="58">
          <cell r="M58">
            <v>34.200000000000003</v>
          </cell>
        </row>
        <row r="59">
          <cell r="M59">
            <v>41.7</v>
          </cell>
        </row>
        <row r="60">
          <cell r="M60">
            <v>35.200000000000003</v>
          </cell>
        </row>
        <row r="61">
          <cell r="M61">
            <v>39.6</v>
          </cell>
        </row>
        <row r="62">
          <cell r="M62">
            <v>26</v>
          </cell>
        </row>
        <row r="63">
          <cell r="M63">
            <v>47.4</v>
          </cell>
        </row>
        <row r="64">
          <cell r="M64">
            <v>22.8</v>
          </cell>
        </row>
        <row r="65">
          <cell r="M65">
            <v>23.9</v>
          </cell>
        </row>
        <row r="66">
          <cell r="M66">
            <v>42.5</v>
          </cell>
        </row>
        <row r="67">
          <cell r="M67">
            <v>27.1</v>
          </cell>
        </row>
        <row r="68">
          <cell r="M68">
            <v>28.7</v>
          </cell>
        </row>
        <row r="69">
          <cell r="M69">
            <v>45.3</v>
          </cell>
        </row>
        <row r="70">
          <cell r="M70">
            <v>29</v>
          </cell>
        </row>
        <row r="71">
          <cell r="M71">
            <v>27.4</v>
          </cell>
        </row>
        <row r="72">
          <cell r="M72">
            <v>27.1</v>
          </cell>
        </row>
        <row r="73">
          <cell r="M73">
            <v>35.5</v>
          </cell>
        </row>
        <row r="74">
          <cell r="M74">
            <v>38</v>
          </cell>
        </row>
        <row r="75">
          <cell r="M75">
            <v>21.1</v>
          </cell>
        </row>
        <row r="76">
          <cell r="M76">
            <v>23</v>
          </cell>
        </row>
        <row r="77">
          <cell r="M77">
            <v>45.6</v>
          </cell>
        </row>
        <row r="78">
          <cell r="M78">
            <v>39.9</v>
          </cell>
        </row>
        <row r="79">
          <cell r="M79">
            <v>23.6</v>
          </cell>
        </row>
        <row r="80">
          <cell r="M80">
            <v>34.5</v>
          </cell>
        </row>
        <row r="81">
          <cell r="M81">
            <v>33.6</v>
          </cell>
        </row>
        <row r="82">
          <cell r="M82">
            <v>48.8</v>
          </cell>
        </row>
        <row r="83">
          <cell r="M83">
            <v>32.4</v>
          </cell>
        </row>
        <row r="84">
          <cell r="M84">
            <v>46.3</v>
          </cell>
        </row>
        <row r="85">
          <cell r="M85">
            <v>26.1</v>
          </cell>
        </row>
        <row r="86">
          <cell r="M86">
            <v>42.4</v>
          </cell>
        </row>
        <row r="87">
          <cell r="M87">
            <v>43.4</v>
          </cell>
        </row>
        <row r="88">
          <cell r="M88">
            <v>45.1</v>
          </cell>
        </row>
        <row r="89">
          <cell r="M89">
            <v>23.6</v>
          </cell>
        </row>
        <row r="90">
          <cell r="M90">
            <v>29.2</v>
          </cell>
        </row>
        <row r="91">
          <cell r="M91">
            <v>57.9</v>
          </cell>
        </row>
        <row r="92">
          <cell r="M92">
            <v>20.399999999999999</v>
          </cell>
        </row>
        <row r="93">
          <cell r="M93">
            <v>33</v>
          </cell>
        </row>
        <row r="94">
          <cell r="M94">
            <v>25.2</v>
          </cell>
        </row>
        <row r="95">
          <cell r="M95">
            <v>50.4</v>
          </cell>
        </row>
        <row r="96">
          <cell r="M96">
            <v>29.4</v>
          </cell>
        </row>
        <row r="97">
          <cell r="M97">
            <v>43.4</v>
          </cell>
        </row>
        <row r="98">
          <cell r="M98">
            <v>36.799999999999997</v>
          </cell>
        </row>
        <row r="99">
          <cell r="M99">
            <v>43.5</v>
          </cell>
        </row>
        <row r="100">
          <cell r="M100">
            <v>34.299999999999997</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shbone5"/>
      <sheetName val="Value Stream Mapping"/>
      <sheetName val="Three-Factor 4-Run DOE"/>
      <sheetName val="Three-Factor 8-Run DOE"/>
      <sheetName val="Four-Factor 8-Run DOE"/>
      <sheetName val="Four-Factor 16-Run DOE"/>
      <sheetName val="Five-Factor 8-Run DOE"/>
      <sheetName val="Five-Factor 16-Run DOE"/>
      <sheetName val="Process Capability Ind"/>
      <sheetName val="Process Sigma Continuous"/>
      <sheetName val="Process Sigma Discrete"/>
      <sheetName val="Process Capability &amp; CI"/>
      <sheetName val="1 Proportion CI"/>
      <sheetName val="2 Sample F-Test"/>
      <sheetName val="1 Sample CI StDev"/>
      <sheetName val="2 Sample t-Test Unequal Var"/>
      <sheetName val="2 Sample t-Test Equal Var"/>
      <sheetName val="1 Sample t - CI Mean"/>
      <sheetName val="Sample Size Continuous"/>
      <sheetName val="Sample Size Discrete"/>
      <sheetName val="Poisson Dist Probability"/>
      <sheetName val="Binomial Dist Probability"/>
      <sheetName val="Inverse Normal Calc"/>
      <sheetName val="Lognormal Dist Probability"/>
      <sheetName val="Weibull Dist Probability"/>
      <sheetName val="Exponential Dist Probability"/>
      <sheetName val="Normal Dist Probability"/>
      <sheetName val="Hypergeometric Dist Probability"/>
      <sheetName val="2 Proportions"/>
      <sheetName val="Distfit"/>
      <sheetName val="Johnson"/>
      <sheetName val="Multiple Regression"/>
      <sheetName val="Binary Logistic"/>
      <sheetName val="Ordinal Logistic Regression"/>
      <sheetName val="Nonnormal Weibull"/>
      <sheetName val="Prioritization Matrix"/>
      <sheetName val=" Cause &amp; Effect Template"/>
      <sheetName val=" Fishbone"/>
      <sheetName val="Cause &amp; Effect (Fishbone)"/>
      <sheetName val="Fishbone"/>
      <sheetName val=" FMEA"/>
      <sheetName val="C (Count) Control Chart"/>
      <sheetName val="Individuals Control Chart"/>
      <sheetName val="Run Chart"/>
      <sheetName val="Histogram"/>
      <sheetName val="Pareto Chart"/>
      <sheetName val="VA Process Load"/>
      <sheetName val="IPO Diagram"/>
      <sheetName val="Rough data"/>
      <sheetName val="Takt Time"/>
      <sheetName val="Pugh Matrix"/>
      <sheetName val="30by30"/>
      <sheetName val="20by20"/>
      <sheetName val="10by10"/>
      <sheetName val="Control Plan"/>
      <sheetName val="Gage R&amp;R"/>
      <sheetName val="Weibull"/>
      <sheetName val="DOE_Lookup"/>
      <sheetName val="Att_MSA_Bin"/>
      <sheetName val="Gage R&amp;R (Crossed) WKS"/>
      <sheetName val="DOE_Analyze"/>
      <sheetName val="MISC"/>
      <sheetName val="DOE"/>
      <sheetName val="Sheet5"/>
      <sheetName val="Sheet4"/>
      <sheetName val="Sheet3"/>
      <sheetName val="Gage_R&amp;R"/>
      <sheetName val="FMEA"/>
      <sheetName val="Attribute MSA"/>
      <sheetName val="Sheet2"/>
      <sheetName val="Sheet1"/>
      <sheetName val="xbarlook"/>
      <sheetName val="ppforpivot1"/>
      <sheetName val="SampleCharts"/>
      <sheetName val="SampleMultiChar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row r="1">
          <cell r="A1" t="str">
            <v>test1</v>
          </cell>
          <cell r="B1">
            <v>-1000</v>
          </cell>
        </row>
      </sheetData>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shbone5"/>
      <sheetName val="Value Stream Mapping"/>
      <sheetName val="Three-Factor 4-Run DOE"/>
      <sheetName val="Three-Factor 8-Run DOE"/>
      <sheetName val="Four-Factor 8-Run DOE"/>
      <sheetName val="Four-Factor 16-Run DOE"/>
      <sheetName val="Five-Factor 8-Run DOE"/>
      <sheetName val="Five-Factor 16-Run DOE"/>
      <sheetName val="Process Capability Ind"/>
      <sheetName val="Process Sigma Continuous"/>
      <sheetName val="Process Sigma Discrete"/>
      <sheetName val="Process Capability &amp; CI"/>
      <sheetName val="1 Proportion CI"/>
      <sheetName val="2 Sample F-Test"/>
      <sheetName val="1 Sample CI StDev"/>
      <sheetName val="2 Sample t-Test Unequal Var"/>
      <sheetName val="2 Sample t-Test Equal Var"/>
      <sheetName val="1 Sample t - CI Mean"/>
      <sheetName val="Sample Size Continuous"/>
      <sheetName val="Sample Size Discrete"/>
      <sheetName val="Poisson Dist Probability"/>
      <sheetName val="Binomial Dist Probability"/>
      <sheetName val="Inverse Normal Calc"/>
      <sheetName val="Lognormal Dist Probability"/>
      <sheetName val="Weibull Dist Probability"/>
      <sheetName val="Exponential Dist Probability"/>
      <sheetName val="Normal Dist Probability"/>
      <sheetName val="Hypergeometric Dist Probability"/>
      <sheetName val="2 Proportions"/>
      <sheetName val="Distfit"/>
      <sheetName val="Johnson"/>
      <sheetName val="Multiple Regression"/>
      <sheetName val="Binary Logistic"/>
      <sheetName val="Ordinal Logistic Regression"/>
      <sheetName val="Nonnormal Weibull"/>
      <sheetName val="Prioritization Matrix"/>
      <sheetName val=" Cause &amp; Effect (Fishbone)"/>
      <sheetName val=" Cause &amp; Effect Template"/>
      <sheetName val=" Fishbone"/>
      <sheetName val="Cause &amp; Effect (Fishbone)"/>
      <sheetName val="Fishbone"/>
      <sheetName val=" FMEA"/>
      <sheetName val="C (Count) Control Chart"/>
      <sheetName val="Individuals Control Chart"/>
      <sheetName val="Run Chart"/>
      <sheetName val="Histogram"/>
      <sheetName val="SIPOC"/>
      <sheetName val="Pareto Chart"/>
      <sheetName val="VA Process Load"/>
      <sheetName val="IPO Diagram"/>
      <sheetName val="Rough data"/>
      <sheetName val="Takt Time"/>
      <sheetName val="Pugh Matrix"/>
      <sheetName val="30by30"/>
      <sheetName val="20by20"/>
      <sheetName val="10by10"/>
      <sheetName val="Charter"/>
      <sheetName val="Measurement Plan"/>
      <sheetName val="Control Plan"/>
      <sheetName val="Gage R&amp;R"/>
      <sheetName val="Weibull"/>
      <sheetName val="DOE_Lookup"/>
      <sheetName val="Att_MSA_Bin"/>
      <sheetName val="Gage R&amp;R (Crossed) WKS"/>
      <sheetName val="DOE_Analyze"/>
      <sheetName val="MISC"/>
      <sheetName val="DOE"/>
      <sheetName val="Sheet5"/>
      <sheetName val="Sheet4"/>
      <sheetName val="Sheet3"/>
      <sheetName val="Gage_R&amp;R"/>
      <sheetName val="FMEA"/>
      <sheetName val="Attribute MSA"/>
      <sheetName val="Sheet2"/>
      <sheetName val="Sheet1"/>
      <sheetName val="xbarlook"/>
      <sheetName val="ppforpivot1"/>
      <sheetName val="SampleCharts"/>
      <sheetName val="SampleMultiCharts"/>
      <sheetName val="C&amp;E Matrix"/>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row r="1">
          <cell r="A1" t="str">
            <v>test1</v>
          </cell>
          <cell r="B1">
            <v>-1000</v>
          </cell>
        </row>
      </sheetData>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eto Chart"/>
      <sheetName val="Rough data"/>
    </sheetNames>
    <sheetDataSet>
      <sheetData sheetId="0"/>
      <sheetData sheetId="1">
        <row r="1">
          <cell r="E1" t="str">
            <v>Count of Category</v>
          </cell>
        </row>
        <row r="2">
          <cell r="E2" t="str">
            <v>Count</v>
          </cell>
        </row>
        <row r="3">
          <cell r="E3">
            <v>0</v>
          </cell>
        </row>
        <row r="4">
          <cell r="E4">
            <v>2</v>
          </cell>
        </row>
        <row r="5">
          <cell r="E5">
            <v>3</v>
          </cell>
        </row>
        <row r="6">
          <cell r="E6">
            <v>4</v>
          </cell>
        </row>
        <row r="7">
          <cell r="E7">
            <v>5</v>
          </cell>
        </row>
        <row r="8">
          <cell r="E8">
            <v>6</v>
          </cell>
        </row>
        <row r="9">
          <cell r="E9">
            <v>7</v>
          </cell>
        </row>
        <row r="10">
          <cell r="E10">
            <v>8</v>
          </cell>
        </row>
        <row r="11">
          <cell r="E11">
            <v>9</v>
          </cell>
        </row>
        <row r="12">
          <cell r="E12">
            <v>10</v>
          </cell>
        </row>
        <row r="13">
          <cell r="E13">
            <v>11</v>
          </cell>
        </row>
        <row r="14">
          <cell r="E14">
            <v>12</v>
          </cell>
        </row>
        <row r="15">
          <cell r="E15">
            <v>13</v>
          </cell>
        </row>
        <row r="16">
          <cell r="E16">
            <v>14</v>
          </cell>
        </row>
        <row r="17">
          <cell r="E17">
            <v>15</v>
          </cell>
        </row>
        <row r="18">
          <cell r="E18">
            <v>16</v>
          </cell>
        </row>
        <row r="19">
          <cell r="E19">
            <v>17</v>
          </cell>
        </row>
        <row r="20">
          <cell r="E20">
            <v>18</v>
          </cell>
        </row>
        <row r="21">
          <cell r="E21">
            <v>19</v>
          </cell>
        </row>
        <row r="22">
          <cell r="E22">
            <v>20</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eto Chart"/>
      <sheetName val="Rough data"/>
    </sheetNames>
    <sheetDataSet>
      <sheetData sheetId="0"/>
      <sheetData sheetId="1">
        <row r="1">
          <cell r="E1" t="str">
            <v>Count of Category</v>
          </cell>
        </row>
        <row r="2">
          <cell r="E2" t="str">
            <v>Count</v>
          </cell>
        </row>
        <row r="3">
          <cell r="E3">
            <v>0</v>
          </cell>
        </row>
        <row r="4">
          <cell r="E4">
            <v>2</v>
          </cell>
        </row>
        <row r="5">
          <cell r="E5">
            <v>3</v>
          </cell>
        </row>
        <row r="6">
          <cell r="E6">
            <v>4</v>
          </cell>
        </row>
        <row r="7">
          <cell r="E7">
            <v>5</v>
          </cell>
        </row>
        <row r="8">
          <cell r="E8">
            <v>6</v>
          </cell>
        </row>
        <row r="9">
          <cell r="E9">
            <v>7</v>
          </cell>
        </row>
        <row r="10">
          <cell r="E10">
            <v>8</v>
          </cell>
        </row>
        <row r="11">
          <cell r="E11">
            <v>9</v>
          </cell>
        </row>
        <row r="12">
          <cell r="E12">
            <v>10</v>
          </cell>
        </row>
        <row r="13">
          <cell r="E13">
            <v>11</v>
          </cell>
        </row>
        <row r="14">
          <cell r="E14">
            <v>12</v>
          </cell>
        </row>
        <row r="15">
          <cell r="E15">
            <v>13</v>
          </cell>
        </row>
        <row r="16">
          <cell r="E16">
            <v>14</v>
          </cell>
        </row>
        <row r="17">
          <cell r="E17">
            <v>15</v>
          </cell>
        </row>
        <row r="18">
          <cell r="E18">
            <v>16</v>
          </cell>
        </row>
        <row r="19">
          <cell r="E19">
            <v>17</v>
          </cell>
        </row>
        <row r="20">
          <cell r="E20">
            <v>18</v>
          </cell>
        </row>
        <row r="21">
          <cell r="E21">
            <v>19</v>
          </cell>
        </row>
        <row r="22">
          <cell r="E22">
            <v>20</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1 Sample t-Test (1)"/>
      <sheetName val="1 Sample t-Test (2)"/>
    </sheetNames>
    <sheetDataSet>
      <sheetData sheetId="0"/>
      <sheetData sheetId="1"/>
      <sheetData sheetId="2"/>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shbone5"/>
      <sheetName val="Prioritization Matrix"/>
      <sheetName val=" Cause &amp; Effect (Fishbone)"/>
      <sheetName val=" Cause &amp; Effect Template"/>
      <sheetName val=" Fishbone"/>
      <sheetName val="Multiple Regression"/>
      <sheetName val="Cause &amp; Effect (Fishbone)"/>
      <sheetName val="Fishbone"/>
      <sheetName val=" FMEA"/>
      <sheetName val="C (Count) Control Chart"/>
      <sheetName val="Individuals Control Chart"/>
      <sheetName val="Run Chart"/>
      <sheetName val="Histogram"/>
      <sheetName val="SIPOC"/>
      <sheetName val="Pareto Chart"/>
      <sheetName val="VA Process Load"/>
      <sheetName val="IPO Diagram"/>
      <sheetName val="OEE"/>
      <sheetName val="Stakeholder Analysis"/>
      <sheetName val="Rough data"/>
      <sheetName val="Takt Time"/>
      <sheetName val="Pugh Matrix"/>
      <sheetName val="30by30"/>
      <sheetName val="20by20"/>
      <sheetName val="10by10"/>
      <sheetName val="Charter"/>
      <sheetName val="Measurement Plan"/>
      <sheetName val="Control Plan"/>
      <sheetName val="Gage R&amp;R"/>
      <sheetName val="Weibull"/>
      <sheetName val="DOE_Lookup"/>
      <sheetName val="Att_MSA_Bin"/>
      <sheetName val="Gage R&amp;R (Crossed) WKS"/>
      <sheetName val="DOE_Analyze"/>
      <sheetName val="MISC"/>
      <sheetName val="DOE"/>
      <sheetName val="Sheet5"/>
      <sheetName val="Sheet4"/>
      <sheetName val="Sheet3"/>
      <sheetName val="Gage_R&amp;R"/>
      <sheetName val="FMEA"/>
      <sheetName val="Attribute MSA"/>
      <sheetName val="Process Sigma Continuous"/>
      <sheetName val="Sheet2"/>
      <sheetName val="Sheet1"/>
      <sheetName val="xbarlook"/>
      <sheetName val="ppforpivot1"/>
      <sheetName val="Process Sigma Discrete"/>
      <sheetName val="SampleCharts"/>
      <sheetName val="SampleMultiCharts"/>
      <sheetName val="Five-Factor 16-Run DOE"/>
      <sheetName val="Four-Factor 16-Run DOE"/>
      <sheetName val="Three-Factor 8-Run DOE"/>
      <sheetName val="Four-Factor 8-Run DOE"/>
      <sheetName val="Five-Factor 8-Run DOE"/>
      <sheetName val="Two-Factor 4-Run DOE"/>
      <sheetName val="Three-Factor 4-Run DOE"/>
      <sheetName val="C&amp;E Matrix"/>
      <sheetName val="Binary Logistic"/>
      <sheetName val="Ordinal Logistic Regression"/>
      <sheetName val="Sample Size Discrete"/>
      <sheetName val="Value Stream Mapping"/>
      <sheetName val="Process Capability Ind"/>
      <sheetName val="Process Capability &amp; CI"/>
      <sheetName val="1 Proportion CI"/>
      <sheetName val="2 Sample F-Test"/>
      <sheetName val="1 Sample CI StDev"/>
      <sheetName val="2 Sample t-Test Unequal Var"/>
      <sheetName val="2 Sample t-Test Equal Var"/>
      <sheetName val="1 Sample t - CI Mean"/>
      <sheetName val="Sample Size Continuous"/>
      <sheetName val="Poisson Dist Probability"/>
      <sheetName val="Binomial Dist Probability"/>
      <sheetName val="Inverse Normal Calc"/>
      <sheetName val="Lognormal Dist Probability"/>
      <sheetName val="Weibull Dist Probability"/>
      <sheetName val="Exponential Dist Probability"/>
      <sheetName val="Normal Dist Probability"/>
      <sheetName val="Hypergeometric Dist Probability"/>
      <sheetName val="2 Proportions"/>
      <sheetName val="Distfit"/>
      <sheetName val="Johnson"/>
      <sheetName val="Nonnormal Weibull"/>
      <sheetName val="Solution Selection Matrix"/>
      <sheetName val="Cause &amp; Effect Template"/>
      <sheetName val="SigmaXL"/>
    </sheetNames>
    <sheetDataSet>
      <sheetData sheetId="0"/>
      <sheetData sheetId="1"/>
      <sheetData sheetId="2"/>
      <sheetData sheetId="3" refreshError="1"/>
      <sheetData sheetId="4"/>
      <sheetData sheetId="5"/>
      <sheetData sheetId="6"/>
      <sheetData sheetId="7"/>
      <sheetData sheetId="8"/>
      <sheetData sheetId="9"/>
      <sheetData sheetId="10"/>
      <sheetData sheetId="11"/>
      <sheetData sheetId="12"/>
      <sheetData sheetId="13"/>
      <sheetData sheetId="14"/>
      <sheetData sheetId="15" refreshError="1"/>
      <sheetData sheetId="16"/>
      <sheetData sheetId="17"/>
      <sheetData sheetId="18"/>
      <sheetData sheetId="19">
        <row r="1">
          <cell r="A1" t="str">
            <v>test1</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refreshError="1"/>
      <sheetData sheetId="51" refreshError="1"/>
      <sheetData sheetId="52" refreshError="1"/>
      <sheetData sheetId="53" refreshError="1"/>
      <sheetData sheetId="54" refreshError="1"/>
      <sheetData sheetId="55" refreshError="1"/>
      <sheetData sheetId="56" refreshError="1"/>
      <sheetData sheetId="57"/>
      <sheetData sheetId="58"/>
      <sheetData sheetId="59"/>
      <sheetData sheetId="60"/>
      <sheetData sheetId="61" refreshError="1"/>
      <sheetData sheetId="62"/>
      <sheetData sheetId="63"/>
      <sheetData sheetId="64"/>
      <sheetData sheetId="65"/>
      <sheetData sheetId="66"/>
      <sheetData sheetId="67"/>
      <sheetData sheetId="68"/>
      <sheetData sheetId="69"/>
      <sheetData sheetId="70"/>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sheetData sheetId="80"/>
      <sheetData sheetId="81"/>
      <sheetData sheetId="82"/>
      <sheetData sheetId="83" refreshError="1"/>
      <sheetData sheetId="84" refreshError="1"/>
      <sheetData sheetId="8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shbone5"/>
      <sheetName val="Prioritization Matrix"/>
      <sheetName val=" Cause &amp; Effect (Fishbone)"/>
      <sheetName val=" Cause &amp; Effect Template"/>
      <sheetName val=" Fishbone"/>
      <sheetName val="Multiple Regression"/>
      <sheetName val="Cause &amp; Effect (Fishbone)"/>
      <sheetName val="Fishbone"/>
      <sheetName val=" FMEA"/>
      <sheetName val="C (Count) Control Chart"/>
      <sheetName val="Individuals Control Chart"/>
      <sheetName val="Run Chart"/>
      <sheetName val="Histogram"/>
      <sheetName val="SIPOC"/>
      <sheetName val="Pareto Chart"/>
      <sheetName val="VA Process Load"/>
      <sheetName val="IPO Diagram"/>
      <sheetName val="OEE"/>
      <sheetName val="Stakeholder Analysis"/>
      <sheetName val="Rough data"/>
      <sheetName val="Takt Time"/>
      <sheetName val="Pugh Matrix"/>
      <sheetName val="30by30"/>
      <sheetName val="20by20"/>
      <sheetName val="10by10"/>
      <sheetName val="Charter"/>
      <sheetName val="Measurement Plan"/>
      <sheetName val="Control Plan"/>
      <sheetName val="Gage R&amp;R"/>
      <sheetName val="Weibull"/>
      <sheetName val="DOE_Lookup"/>
      <sheetName val="Att_MSA_Bin"/>
      <sheetName val="Gage R&amp;R (Crossed) WKS"/>
      <sheetName val="DOE_Analyze"/>
      <sheetName val="MISC"/>
      <sheetName val="DOE"/>
      <sheetName val="Sheet5"/>
      <sheetName val="Sheet4"/>
      <sheetName val="Sheet3"/>
      <sheetName val="Gage_R&amp;R"/>
      <sheetName val="FMEA"/>
      <sheetName val="Attribute MSA"/>
      <sheetName val="Process Sigma Continuous"/>
      <sheetName val="Sheet2"/>
      <sheetName val="Sheet1"/>
      <sheetName val="xbarlook"/>
      <sheetName val="ppforpivot1"/>
      <sheetName val="Process Sigma Discrete"/>
      <sheetName val="SampleCharts"/>
      <sheetName val="SampleMultiCharts"/>
      <sheetName val="Five-Factor 16-Run DOE"/>
      <sheetName val="Four-Factor 16-Run DOE"/>
      <sheetName val="Three-Factor 8-Run DOE"/>
      <sheetName val="Four-Factor 8-Run DOE"/>
      <sheetName val="Five-Factor 8-Run DOE"/>
      <sheetName val="Two-Factor 4-Run DOE"/>
      <sheetName val="Three-Factor 4-Run DOE"/>
      <sheetName val="C&amp;E Matrix"/>
      <sheetName val="Binary Logistic"/>
      <sheetName val="Ordinal Logistic Regression"/>
      <sheetName val="Sample Size Discrete"/>
      <sheetName val="Value Stream Mapping"/>
      <sheetName val="Process Capability Ind"/>
      <sheetName val="Process Capability &amp; CI"/>
      <sheetName val="1 Proportion CI"/>
      <sheetName val="2 Sample F-Test"/>
      <sheetName val="1 Sample CI StDev"/>
      <sheetName val="2 Sample t-Test Unequal Var"/>
      <sheetName val="2 Sample t-Test Equal Var"/>
      <sheetName val="1 Sample t - CI Mean"/>
      <sheetName val="Sample Size Continuous"/>
      <sheetName val="Poisson Dist Probability"/>
      <sheetName val="Binomial Dist Probability"/>
      <sheetName val="Inverse Normal Calc"/>
      <sheetName val="Lognormal Dist Probability"/>
      <sheetName val="Weibull Dist Probability"/>
      <sheetName val="Exponential Dist Probability"/>
      <sheetName val="Normal Dist Probability"/>
      <sheetName val="Hypergeometric Dist Probability"/>
      <sheetName val="2 Proportions"/>
      <sheetName val="Distfit"/>
      <sheetName val="Johnson"/>
      <sheetName val="Nonnormal Weibull"/>
      <sheetName val="Solution Selection Matrix"/>
      <sheetName val="Cause &amp; Effect Template"/>
      <sheetName val="SigmaXL"/>
    </sheetNames>
    <sheetDataSet>
      <sheetData sheetId="0"/>
      <sheetData sheetId="1"/>
      <sheetData sheetId="2"/>
      <sheetData sheetId="3"/>
      <sheetData sheetId="4"/>
      <sheetData sheetId="5"/>
      <sheetData sheetId="6"/>
      <sheetData sheetId="7" refreshError="1"/>
      <sheetData sheetId="8"/>
      <sheetData sheetId="9"/>
      <sheetData sheetId="10"/>
      <sheetData sheetId="11"/>
      <sheetData sheetId="12"/>
      <sheetData sheetId="13"/>
      <sheetData sheetId="14"/>
      <sheetData sheetId="15"/>
      <sheetData sheetId="16"/>
      <sheetData sheetId="17"/>
      <sheetData sheetId="18"/>
      <sheetData sheetId="19">
        <row r="1">
          <cell r="A1" t="str">
            <v>test1</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refreshError="1"/>
      <sheetData sheetId="56" refreshError="1"/>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refreshError="1"/>
      <sheetData sheetId="84" refreshError="1"/>
      <sheetData sheetId="8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4.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255087-9FDE-4E1E-9D3D-4EC8F67FCA4B}">
  <sheetPr codeName="Sheet1"/>
  <dimension ref="A1"/>
  <sheetViews>
    <sheetView topLeftCell="D7" workbookViewId="0">
      <selection activeCell="V22" sqref="V22"/>
    </sheetView>
  </sheetViews>
  <sheetFormatPr defaultRowHeight="15"/>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77D040-BB3C-4FFA-AB78-96F55032AAFB}">
  <dimension ref="A1:H12"/>
  <sheetViews>
    <sheetView topLeftCell="A16" workbookViewId="0">
      <selection sqref="A1:D3"/>
    </sheetView>
  </sheetViews>
  <sheetFormatPr defaultRowHeight="15"/>
  <cols>
    <col min="1" max="1" width="28.5703125" bestFit="1" customWidth="1"/>
    <col min="8" max="8" width="85.7109375" customWidth="1"/>
  </cols>
  <sheetData>
    <row r="1" spans="1:8">
      <c r="A1" s="1"/>
      <c r="B1" s="1" t="s">
        <v>266</v>
      </c>
      <c r="C1" s="1" t="s">
        <v>265</v>
      </c>
      <c r="D1" s="1" t="s">
        <v>264</v>
      </c>
    </row>
    <row r="2" spans="1:8">
      <c r="A2" s="1" t="s">
        <v>263</v>
      </c>
      <c r="B2" s="1">
        <v>28</v>
      </c>
      <c r="C2" s="1">
        <v>18</v>
      </c>
      <c r="D2" s="1">
        <v>4</v>
      </c>
    </row>
    <row r="3" spans="1:8">
      <c r="A3" s="1" t="s">
        <v>262</v>
      </c>
      <c r="B3" s="1">
        <v>22</v>
      </c>
      <c r="C3" s="1">
        <v>27</v>
      </c>
      <c r="D3" s="1">
        <v>1</v>
      </c>
    </row>
    <row r="6" spans="1:8">
      <c r="A6" s="1"/>
      <c r="B6" s="1" t="s">
        <v>270</v>
      </c>
      <c r="C6" s="1" t="s">
        <v>271</v>
      </c>
      <c r="D6" s="1" t="s">
        <v>272</v>
      </c>
    </row>
    <row r="7" spans="1:8">
      <c r="A7" s="1" t="s">
        <v>268</v>
      </c>
      <c r="B7" s="1">
        <v>50</v>
      </c>
      <c r="C7" s="1">
        <v>55</v>
      </c>
      <c r="D7" s="1">
        <v>100</v>
      </c>
      <c r="H7" s="12" t="s">
        <v>267</v>
      </c>
    </row>
    <row r="8" spans="1:8">
      <c r="A8" s="1" t="s">
        <v>269</v>
      </c>
      <c r="B8" s="1">
        <v>2000</v>
      </c>
      <c r="C8" s="1">
        <v>3000</v>
      </c>
      <c r="D8" s="1">
        <v>5000</v>
      </c>
    </row>
    <row r="12" spans="1:8">
      <c r="A12" t="s">
        <v>273</v>
      </c>
    </row>
  </sheetData>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6D8FD0-E906-4109-A41B-4E018B945708}">
  <dimension ref="A1:H121"/>
  <sheetViews>
    <sheetView workbookViewId="0"/>
  </sheetViews>
  <sheetFormatPr defaultRowHeight="15"/>
  <sheetData>
    <row r="1" spans="1:8">
      <c r="A1" s="1" t="s">
        <v>66</v>
      </c>
      <c r="B1" s="1" t="s">
        <v>65</v>
      </c>
      <c r="C1" s="1" t="s">
        <v>64</v>
      </c>
      <c r="D1" s="1" t="s">
        <v>63</v>
      </c>
    </row>
    <row r="2" spans="1:8">
      <c r="A2" s="1" t="s">
        <v>62</v>
      </c>
      <c r="B2" s="1" t="s">
        <v>61</v>
      </c>
      <c r="C2" s="1">
        <v>1000</v>
      </c>
      <c r="D2" s="1">
        <v>137</v>
      </c>
    </row>
    <row r="3" spans="1:8">
      <c r="A3" s="1" t="s">
        <v>62</v>
      </c>
      <c r="B3" s="1" t="s">
        <v>61</v>
      </c>
      <c r="C3" s="1">
        <v>1000</v>
      </c>
      <c r="D3" s="1">
        <v>184</v>
      </c>
    </row>
    <row r="4" spans="1:8">
      <c r="A4" s="1" t="s">
        <v>62</v>
      </c>
      <c r="B4" s="1" t="s">
        <v>61</v>
      </c>
      <c r="C4" s="1">
        <v>1300</v>
      </c>
      <c r="D4" s="1">
        <v>121</v>
      </c>
    </row>
    <row r="5" spans="1:8">
      <c r="A5" s="1" t="s">
        <v>62</v>
      </c>
      <c r="B5" s="1" t="s">
        <v>61</v>
      </c>
      <c r="C5" s="1">
        <v>1300</v>
      </c>
      <c r="D5" s="1">
        <v>219</v>
      </c>
    </row>
    <row r="6" spans="1:8">
      <c r="A6" s="1" t="s">
        <v>62</v>
      </c>
      <c r="B6" s="1" t="s">
        <v>61</v>
      </c>
      <c r="C6" s="1">
        <v>1700</v>
      </c>
      <c r="D6" s="1">
        <v>144</v>
      </c>
    </row>
    <row r="7" spans="1:8">
      <c r="A7" s="1" t="s">
        <v>62</v>
      </c>
      <c r="B7" s="1" t="s">
        <v>61</v>
      </c>
      <c r="C7" s="1">
        <v>1700</v>
      </c>
      <c r="D7" s="1">
        <v>169</v>
      </c>
      <c r="H7" s="12" t="s">
        <v>67</v>
      </c>
    </row>
    <row r="8" spans="1:8">
      <c r="A8" s="1" t="s">
        <v>62</v>
      </c>
      <c r="B8" s="1" t="s">
        <v>59</v>
      </c>
      <c r="C8" s="1">
        <v>1000</v>
      </c>
      <c r="D8" s="1">
        <v>119</v>
      </c>
    </row>
    <row r="9" spans="1:8">
      <c r="A9" s="1" t="s">
        <v>62</v>
      </c>
      <c r="B9" s="1" t="s">
        <v>59</v>
      </c>
      <c r="C9" s="1">
        <v>1000</v>
      </c>
      <c r="D9" s="1">
        <v>148</v>
      </c>
    </row>
    <row r="10" spans="1:8">
      <c r="A10" s="1" t="s">
        <v>62</v>
      </c>
      <c r="B10" s="1" t="s">
        <v>59</v>
      </c>
      <c r="C10" s="1">
        <v>1300</v>
      </c>
      <c r="D10" s="1">
        <v>93</v>
      </c>
    </row>
    <row r="11" spans="1:8">
      <c r="A11" s="1" t="s">
        <v>62</v>
      </c>
      <c r="B11" s="1" t="s">
        <v>59</v>
      </c>
      <c r="C11" s="1">
        <v>1300</v>
      </c>
      <c r="D11" s="1">
        <v>357</v>
      </c>
    </row>
    <row r="12" spans="1:8">
      <c r="A12" s="1" t="s">
        <v>62</v>
      </c>
      <c r="B12" s="1" t="s">
        <v>59</v>
      </c>
      <c r="C12" s="1">
        <v>1700</v>
      </c>
      <c r="D12" s="1">
        <v>126</v>
      </c>
    </row>
    <row r="13" spans="1:8">
      <c r="A13" s="1" t="s">
        <v>62</v>
      </c>
      <c r="B13" s="1" t="s">
        <v>59</v>
      </c>
      <c r="C13" s="1">
        <v>1700</v>
      </c>
      <c r="D13" s="1">
        <v>131</v>
      </c>
    </row>
    <row r="14" spans="1:8">
      <c r="A14" s="1" t="s">
        <v>60</v>
      </c>
      <c r="B14" s="1" t="s">
        <v>61</v>
      </c>
      <c r="C14" s="1">
        <v>1000</v>
      </c>
      <c r="D14" s="1">
        <v>245</v>
      </c>
    </row>
    <row r="15" spans="1:8">
      <c r="A15" s="1" t="s">
        <v>60</v>
      </c>
      <c r="B15" s="1" t="s">
        <v>61</v>
      </c>
      <c r="C15" s="1">
        <v>1000</v>
      </c>
      <c r="D15" s="1">
        <v>231</v>
      </c>
    </row>
    <row r="16" spans="1:8">
      <c r="A16" s="1" t="s">
        <v>60</v>
      </c>
      <c r="B16" s="1" t="s">
        <v>61</v>
      </c>
      <c r="C16" s="1">
        <v>1300</v>
      </c>
      <c r="D16" s="1">
        <v>265</v>
      </c>
    </row>
    <row r="17" spans="1:4">
      <c r="A17" s="1" t="s">
        <v>60</v>
      </c>
      <c r="B17" s="1" t="s">
        <v>61</v>
      </c>
      <c r="C17" s="1">
        <v>1300</v>
      </c>
      <c r="D17" s="1">
        <v>151</v>
      </c>
    </row>
    <row r="18" spans="1:4">
      <c r="A18" s="1" t="s">
        <v>60</v>
      </c>
      <c r="B18" s="1" t="s">
        <v>61</v>
      </c>
      <c r="C18" s="1">
        <v>1700</v>
      </c>
      <c r="D18" s="1">
        <v>295</v>
      </c>
    </row>
    <row r="19" spans="1:4">
      <c r="A19" s="1" t="s">
        <v>60</v>
      </c>
      <c r="B19" s="1" t="s">
        <v>61</v>
      </c>
      <c r="C19" s="1">
        <v>1700</v>
      </c>
      <c r="D19" s="1">
        <v>176</v>
      </c>
    </row>
    <row r="20" spans="1:4">
      <c r="A20" s="1" t="s">
        <v>60</v>
      </c>
      <c r="B20" s="1" t="s">
        <v>59</v>
      </c>
      <c r="C20" s="1">
        <v>1000</v>
      </c>
      <c r="D20" s="1">
        <v>143</v>
      </c>
    </row>
    <row r="21" spans="1:4">
      <c r="A21" s="1" t="s">
        <v>60</v>
      </c>
      <c r="B21" s="1" t="s">
        <v>59</v>
      </c>
      <c r="C21" s="1">
        <v>1000</v>
      </c>
      <c r="D21" s="1">
        <v>193</v>
      </c>
    </row>
    <row r="22" spans="1:4">
      <c r="A22" s="1" t="s">
        <v>60</v>
      </c>
      <c r="B22" s="1" t="s">
        <v>59</v>
      </c>
      <c r="C22" s="1">
        <v>1300</v>
      </c>
      <c r="D22" s="1">
        <v>174</v>
      </c>
    </row>
    <row r="23" spans="1:4">
      <c r="A23" s="1" t="s">
        <v>60</v>
      </c>
      <c r="B23" s="1" t="s">
        <v>59</v>
      </c>
      <c r="C23" s="1">
        <v>1300</v>
      </c>
      <c r="D23" s="1">
        <v>88</v>
      </c>
    </row>
    <row r="24" spans="1:4">
      <c r="A24" s="1" t="s">
        <v>60</v>
      </c>
      <c r="B24" s="1" t="s">
        <v>59</v>
      </c>
      <c r="C24" s="1">
        <v>1700</v>
      </c>
      <c r="D24" s="1">
        <v>173</v>
      </c>
    </row>
    <row r="25" spans="1:4">
      <c r="A25" s="1" t="s">
        <v>60</v>
      </c>
      <c r="B25" s="1" t="s">
        <v>59</v>
      </c>
      <c r="C25" s="1">
        <v>1700</v>
      </c>
      <c r="D25" s="1">
        <v>127</v>
      </c>
    </row>
    <row r="26" spans="1:4">
      <c r="A26" s="1" t="s">
        <v>62</v>
      </c>
      <c r="B26" s="1" t="s">
        <v>61</v>
      </c>
      <c r="C26" s="1">
        <v>1000</v>
      </c>
      <c r="D26" s="1">
        <v>133</v>
      </c>
    </row>
    <row r="27" spans="1:4">
      <c r="A27" s="1" t="s">
        <v>62</v>
      </c>
      <c r="B27" s="1" t="s">
        <v>61</v>
      </c>
      <c r="C27" s="1">
        <v>1000</v>
      </c>
      <c r="D27" s="1">
        <v>124</v>
      </c>
    </row>
    <row r="28" spans="1:4">
      <c r="A28" s="1" t="s">
        <v>62</v>
      </c>
      <c r="B28" s="1" t="s">
        <v>61</v>
      </c>
      <c r="C28" s="1">
        <v>1300</v>
      </c>
      <c r="D28" s="1">
        <v>164</v>
      </c>
    </row>
    <row r="29" spans="1:4">
      <c r="A29" s="1" t="s">
        <v>62</v>
      </c>
      <c r="B29" s="1" t="s">
        <v>61</v>
      </c>
      <c r="C29" s="1">
        <v>1300</v>
      </c>
      <c r="D29" s="1">
        <v>200</v>
      </c>
    </row>
    <row r="30" spans="1:4">
      <c r="A30" s="1" t="s">
        <v>62</v>
      </c>
      <c r="B30" s="1" t="s">
        <v>61</v>
      </c>
      <c r="C30" s="1">
        <v>1700</v>
      </c>
      <c r="D30" s="1">
        <v>143</v>
      </c>
    </row>
    <row r="31" spans="1:4">
      <c r="A31" s="1" t="s">
        <v>62</v>
      </c>
      <c r="B31" s="1" t="s">
        <v>61</v>
      </c>
      <c r="C31" s="1">
        <v>1700</v>
      </c>
      <c r="D31" s="1">
        <v>132</v>
      </c>
    </row>
    <row r="32" spans="1:4">
      <c r="A32" s="1" t="s">
        <v>62</v>
      </c>
      <c r="B32" s="1" t="s">
        <v>59</v>
      </c>
      <c r="C32" s="1">
        <v>1000</v>
      </c>
      <c r="D32" s="1">
        <v>68</v>
      </c>
    </row>
    <row r="33" spans="1:4">
      <c r="A33" s="1" t="s">
        <v>62</v>
      </c>
      <c r="B33" s="1" t="s">
        <v>59</v>
      </c>
      <c r="C33" s="1">
        <v>1000</v>
      </c>
      <c r="D33" s="1">
        <v>246</v>
      </c>
    </row>
    <row r="34" spans="1:4">
      <c r="A34" s="1" t="s">
        <v>62</v>
      </c>
      <c r="B34" s="1" t="s">
        <v>59</v>
      </c>
      <c r="C34" s="1">
        <v>1300</v>
      </c>
      <c r="D34" s="1">
        <v>132</v>
      </c>
    </row>
    <row r="35" spans="1:4">
      <c r="A35" s="1" t="s">
        <v>62</v>
      </c>
      <c r="B35" s="1" t="s">
        <v>59</v>
      </c>
      <c r="C35" s="1">
        <v>1300</v>
      </c>
      <c r="D35" s="1">
        <v>172</v>
      </c>
    </row>
    <row r="36" spans="1:4">
      <c r="A36" s="1" t="s">
        <v>62</v>
      </c>
      <c r="B36" s="1" t="s">
        <v>59</v>
      </c>
      <c r="C36" s="1">
        <v>1700</v>
      </c>
      <c r="D36" s="1">
        <v>187</v>
      </c>
    </row>
    <row r="37" spans="1:4">
      <c r="A37" s="1" t="s">
        <v>62</v>
      </c>
      <c r="B37" s="1" t="s">
        <v>59</v>
      </c>
      <c r="C37" s="1">
        <v>1700</v>
      </c>
      <c r="D37" s="1">
        <v>199</v>
      </c>
    </row>
    <row r="38" spans="1:4">
      <c r="A38" s="1" t="s">
        <v>60</v>
      </c>
      <c r="B38" s="1" t="s">
        <v>61</v>
      </c>
      <c r="C38" s="1">
        <v>1000</v>
      </c>
      <c r="D38" s="1">
        <v>171</v>
      </c>
    </row>
    <row r="39" spans="1:4">
      <c r="A39" s="1" t="s">
        <v>60</v>
      </c>
      <c r="B39" s="1" t="s">
        <v>61</v>
      </c>
      <c r="C39" s="1">
        <v>1000</v>
      </c>
      <c r="D39" s="1">
        <v>320</v>
      </c>
    </row>
    <row r="40" spans="1:4">
      <c r="A40" s="1" t="s">
        <v>60</v>
      </c>
      <c r="B40" s="1" t="s">
        <v>61</v>
      </c>
      <c r="C40" s="1">
        <v>1300</v>
      </c>
      <c r="D40" s="1">
        <v>188</v>
      </c>
    </row>
    <row r="41" spans="1:4">
      <c r="A41" s="1" t="s">
        <v>60</v>
      </c>
      <c r="B41" s="1" t="s">
        <v>61</v>
      </c>
      <c r="C41" s="1">
        <v>1300</v>
      </c>
      <c r="D41" s="1">
        <v>268</v>
      </c>
    </row>
    <row r="42" spans="1:4">
      <c r="A42" s="1" t="s">
        <v>60</v>
      </c>
      <c r="B42" s="1" t="s">
        <v>61</v>
      </c>
      <c r="C42" s="1">
        <v>1700</v>
      </c>
      <c r="D42" s="1">
        <v>273</v>
      </c>
    </row>
    <row r="43" spans="1:4">
      <c r="A43" s="1" t="s">
        <v>60</v>
      </c>
      <c r="B43" s="1" t="s">
        <v>61</v>
      </c>
      <c r="C43" s="1">
        <v>1700</v>
      </c>
      <c r="D43" s="1">
        <v>161</v>
      </c>
    </row>
    <row r="44" spans="1:4">
      <c r="A44" s="1" t="s">
        <v>60</v>
      </c>
      <c r="B44" s="1" t="s">
        <v>59</v>
      </c>
      <c r="C44" s="1">
        <v>1000</v>
      </c>
      <c r="D44" s="1">
        <v>145</v>
      </c>
    </row>
    <row r="45" spans="1:4">
      <c r="A45" s="1" t="s">
        <v>60</v>
      </c>
      <c r="B45" s="1" t="s">
        <v>59</v>
      </c>
      <c r="C45" s="1">
        <v>1000</v>
      </c>
      <c r="D45" s="1">
        <v>180</v>
      </c>
    </row>
    <row r="46" spans="1:4">
      <c r="A46" s="1" t="s">
        <v>60</v>
      </c>
      <c r="B46" s="1" t="s">
        <v>59</v>
      </c>
      <c r="C46" s="1">
        <v>1300</v>
      </c>
      <c r="D46" s="1">
        <v>130</v>
      </c>
    </row>
    <row r="47" spans="1:4">
      <c r="A47" s="1" t="s">
        <v>60</v>
      </c>
      <c r="B47" s="1" t="s">
        <v>59</v>
      </c>
      <c r="C47" s="1">
        <v>1300</v>
      </c>
      <c r="D47" s="1">
        <v>92</v>
      </c>
    </row>
    <row r="48" spans="1:4">
      <c r="A48" s="1" t="s">
        <v>60</v>
      </c>
      <c r="B48" s="1" t="s">
        <v>59</v>
      </c>
      <c r="C48" s="1">
        <v>1700</v>
      </c>
      <c r="D48" s="1">
        <v>194</v>
      </c>
    </row>
    <row r="49" spans="1:4">
      <c r="A49" s="1" t="s">
        <v>60</v>
      </c>
      <c r="B49" s="1" t="s">
        <v>59</v>
      </c>
      <c r="C49" s="1">
        <v>1700</v>
      </c>
      <c r="D49" s="1">
        <v>130</v>
      </c>
    </row>
    <row r="50" spans="1:4">
      <c r="A50" s="1" t="s">
        <v>62</v>
      </c>
      <c r="B50" s="1" t="s">
        <v>61</v>
      </c>
      <c r="C50" s="1">
        <v>1000</v>
      </c>
      <c r="D50" s="1">
        <v>159</v>
      </c>
    </row>
    <row r="51" spans="1:4">
      <c r="A51" s="1" t="s">
        <v>62</v>
      </c>
      <c r="B51" s="1" t="s">
        <v>61</v>
      </c>
      <c r="C51" s="1">
        <v>1000</v>
      </c>
      <c r="D51" s="1">
        <v>136</v>
      </c>
    </row>
    <row r="52" spans="1:4">
      <c r="A52" s="1" t="s">
        <v>62</v>
      </c>
      <c r="B52" s="1" t="s">
        <v>61</v>
      </c>
      <c r="C52" s="1">
        <v>1300</v>
      </c>
      <c r="D52" s="1">
        <v>121</v>
      </c>
    </row>
    <row r="53" spans="1:4">
      <c r="A53" s="1" t="s">
        <v>62</v>
      </c>
      <c r="B53" s="1" t="s">
        <v>61</v>
      </c>
      <c r="C53" s="1">
        <v>1300</v>
      </c>
      <c r="D53" s="1">
        <v>358</v>
      </c>
    </row>
    <row r="54" spans="1:4">
      <c r="A54" s="1" t="s">
        <v>62</v>
      </c>
      <c r="B54" s="1" t="s">
        <v>61</v>
      </c>
      <c r="C54" s="1">
        <v>1700</v>
      </c>
      <c r="D54" s="1">
        <v>95</v>
      </c>
    </row>
    <row r="55" spans="1:4">
      <c r="A55" s="1" t="s">
        <v>62</v>
      </c>
      <c r="B55" s="1" t="s">
        <v>61</v>
      </c>
      <c r="C55" s="1">
        <v>1700</v>
      </c>
      <c r="D55" s="1">
        <v>155</v>
      </c>
    </row>
    <row r="56" spans="1:4">
      <c r="A56" s="1" t="s">
        <v>62</v>
      </c>
      <c r="B56" s="1" t="s">
        <v>59</v>
      </c>
      <c r="C56" s="1">
        <v>1000</v>
      </c>
      <c r="D56" s="1">
        <v>122</v>
      </c>
    </row>
    <row r="57" spans="1:4">
      <c r="A57" s="1" t="s">
        <v>62</v>
      </c>
      <c r="B57" s="1" t="s">
        <v>59</v>
      </c>
      <c r="C57" s="1">
        <v>1000</v>
      </c>
      <c r="D57" s="1">
        <v>245</v>
      </c>
    </row>
    <row r="58" spans="1:4">
      <c r="A58" s="1" t="s">
        <v>62</v>
      </c>
      <c r="B58" s="1" t="s">
        <v>59</v>
      </c>
      <c r="C58" s="1">
        <v>1300</v>
      </c>
      <c r="D58" s="1">
        <v>99</v>
      </c>
    </row>
    <row r="59" spans="1:4">
      <c r="A59" s="1" t="s">
        <v>62</v>
      </c>
      <c r="B59" s="1" t="s">
        <v>59</v>
      </c>
      <c r="C59" s="1">
        <v>1300</v>
      </c>
      <c r="D59" s="1">
        <v>151</v>
      </c>
    </row>
    <row r="60" spans="1:4">
      <c r="A60" s="1" t="s">
        <v>62</v>
      </c>
      <c r="B60" s="1" t="s">
        <v>59</v>
      </c>
      <c r="C60" s="1">
        <v>1700</v>
      </c>
      <c r="D60" s="1">
        <v>107</v>
      </c>
    </row>
    <row r="61" spans="1:4">
      <c r="A61" s="1" t="s">
        <v>62</v>
      </c>
      <c r="B61" s="1" t="s">
        <v>59</v>
      </c>
      <c r="C61" s="1">
        <v>1700</v>
      </c>
      <c r="D61" s="1">
        <v>138</v>
      </c>
    </row>
    <row r="62" spans="1:4">
      <c r="A62" s="1" t="s">
        <v>60</v>
      </c>
      <c r="B62" s="1" t="s">
        <v>61</v>
      </c>
      <c r="C62" s="1">
        <v>1000</v>
      </c>
      <c r="D62" s="1">
        <v>151</v>
      </c>
    </row>
    <row r="63" spans="1:4">
      <c r="A63" s="1" t="s">
        <v>60</v>
      </c>
      <c r="B63" s="1" t="s">
        <v>61</v>
      </c>
      <c r="C63" s="1">
        <v>1000</v>
      </c>
      <c r="D63" s="1">
        <v>156</v>
      </c>
    </row>
    <row r="64" spans="1:4">
      <c r="A64" s="1" t="s">
        <v>60</v>
      </c>
      <c r="B64" s="1" t="s">
        <v>61</v>
      </c>
      <c r="C64" s="1">
        <v>1300</v>
      </c>
      <c r="D64" s="1">
        <v>186</v>
      </c>
    </row>
    <row r="65" spans="1:4">
      <c r="A65" s="1" t="s">
        <v>60</v>
      </c>
      <c r="B65" s="1" t="s">
        <v>61</v>
      </c>
      <c r="C65" s="1">
        <v>1300</v>
      </c>
      <c r="D65" s="1">
        <v>180</v>
      </c>
    </row>
    <row r="66" spans="1:4">
      <c r="A66" s="1" t="s">
        <v>60</v>
      </c>
      <c r="B66" s="1" t="s">
        <v>61</v>
      </c>
      <c r="C66" s="1">
        <v>1700</v>
      </c>
      <c r="D66" s="1">
        <v>214</v>
      </c>
    </row>
    <row r="67" spans="1:4">
      <c r="A67" s="1" t="s">
        <v>60</v>
      </c>
      <c r="B67" s="1" t="s">
        <v>61</v>
      </c>
      <c r="C67" s="1">
        <v>1700</v>
      </c>
      <c r="D67" s="1">
        <v>162</v>
      </c>
    </row>
    <row r="68" spans="1:4">
      <c r="A68" s="1" t="s">
        <v>60</v>
      </c>
      <c r="B68" s="1" t="s">
        <v>59</v>
      </c>
      <c r="C68" s="1">
        <v>1000</v>
      </c>
      <c r="D68" s="1">
        <v>198</v>
      </c>
    </row>
    <row r="69" spans="1:4">
      <c r="A69" s="1" t="s">
        <v>60</v>
      </c>
      <c r="B69" s="1" t="s">
        <v>59</v>
      </c>
      <c r="C69" s="1">
        <v>1000</v>
      </c>
      <c r="D69" s="1">
        <v>103</v>
      </c>
    </row>
    <row r="70" spans="1:4">
      <c r="A70" s="1" t="s">
        <v>60</v>
      </c>
      <c r="B70" s="1" t="s">
        <v>59</v>
      </c>
      <c r="C70" s="1">
        <v>1300</v>
      </c>
      <c r="D70" s="1">
        <v>138</v>
      </c>
    </row>
    <row r="71" spans="1:4">
      <c r="A71" s="1" t="s">
        <v>60</v>
      </c>
      <c r="B71" s="1" t="s">
        <v>59</v>
      </c>
      <c r="C71" s="1">
        <v>1300</v>
      </c>
      <c r="D71" s="1">
        <v>137</v>
      </c>
    </row>
    <row r="72" spans="1:4">
      <c r="A72" s="1" t="s">
        <v>60</v>
      </c>
      <c r="B72" s="1" t="s">
        <v>59</v>
      </c>
      <c r="C72" s="1">
        <v>1700</v>
      </c>
      <c r="D72" s="1">
        <v>112</v>
      </c>
    </row>
    <row r="73" spans="1:4">
      <c r="A73" s="1" t="s">
        <v>60</v>
      </c>
      <c r="B73" s="1" t="s">
        <v>59</v>
      </c>
      <c r="C73" s="1">
        <v>1700</v>
      </c>
      <c r="D73" s="1">
        <v>142</v>
      </c>
    </row>
    <row r="74" spans="1:4">
      <c r="A74" s="1" t="s">
        <v>62</v>
      </c>
      <c r="B74" s="1" t="s">
        <v>61</v>
      </c>
      <c r="C74" s="1">
        <v>1000</v>
      </c>
      <c r="D74" s="1">
        <v>92</v>
      </c>
    </row>
    <row r="75" spans="1:4">
      <c r="A75" s="1" t="s">
        <v>62</v>
      </c>
      <c r="B75" s="1" t="s">
        <v>61</v>
      </c>
      <c r="C75" s="1">
        <v>1000</v>
      </c>
      <c r="D75" s="1">
        <v>151</v>
      </c>
    </row>
    <row r="76" spans="1:4">
      <c r="A76" s="1" t="s">
        <v>62</v>
      </c>
      <c r="B76" s="1" t="s">
        <v>61</v>
      </c>
      <c r="C76" s="1">
        <v>1300</v>
      </c>
      <c r="D76" s="1">
        <v>112</v>
      </c>
    </row>
    <row r="77" spans="1:4">
      <c r="A77" s="1" t="s">
        <v>62</v>
      </c>
      <c r="B77" s="1" t="s">
        <v>61</v>
      </c>
      <c r="C77" s="1">
        <v>1300</v>
      </c>
      <c r="D77" s="1">
        <v>360</v>
      </c>
    </row>
    <row r="78" spans="1:4">
      <c r="A78" s="1" t="s">
        <v>62</v>
      </c>
      <c r="B78" s="1" t="s">
        <v>61</v>
      </c>
      <c r="C78" s="1">
        <v>1700</v>
      </c>
      <c r="D78" s="1">
        <v>177</v>
      </c>
    </row>
    <row r="79" spans="1:4">
      <c r="A79" s="1" t="s">
        <v>62</v>
      </c>
      <c r="B79" s="1" t="s">
        <v>61</v>
      </c>
      <c r="C79" s="1">
        <v>1700</v>
      </c>
      <c r="D79" s="1">
        <v>197</v>
      </c>
    </row>
    <row r="80" spans="1:4">
      <c r="A80" s="1" t="s">
        <v>62</v>
      </c>
      <c r="B80" s="1" t="s">
        <v>59</v>
      </c>
      <c r="C80" s="1">
        <v>1000</v>
      </c>
      <c r="D80" s="1">
        <v>120</v>
      </c>
    </row>
    <row r="81" spans="1:4">
      <c r="A81" s="1" t="s">
        <v>62</v>
      </c>
      <c r="B81" s="1" t="s">
        <v>59</v>
      </c>
      <c r="C81" s="1">
        <v>1000</v>
      </c>
      <c r="D81" s="1">
        <v>247</v>
      </c>
    </row>
    <row r="82" spans="1:4">
      <c r="A82" s="1" t="s">
        <v>62</v>
      </c>
      <c r="B82" s="1" t="s">
        <v>59</v>
      </c>
      <c r="C82" s="1">
        <v>1300</v>
      </c>
      <c r="D82" s="1">
        <v>106</v>
      </c>
    </row>
    <row r="83" spans="1:4">
      <c r="A83" s="1" t="s">
        <v>62</v>
      </c>
      <c r="B83" s="1" t="s">
        <v>59</v>
      </c>
      <c r="C83" s="1">
        <v>1300</v>
      </c>
      <c r="D83" s="1">
        <v>137</v>
      </c>
    </row>
    <row r="84" spans="1:4">
      <c r="A84" s="1" t="s">
        <v>62</v>
      </c>
      <c r="B84" s="1" t="s">
        <v>59</v>
      </c>
      <c r="C84" s="1">
        <v>1700</v>
      </c>
      <c r="D84" s="1">
        <v>76</v>
      </c>
    </row>
    <row r="85" spans="1:4">
      <c r="A85" s="1" t="s">
        <v>62</v>
      </c>
      <c r="B85" s="1" t="s">
        <v>59</v>
      </c>
      <c r="C85" s="1">
        <v>1700</v>
      </c>
      <c r="D85" s="1">
        <v>171</v>
      </c>
    </row>
    <row r="86" spans="1:4">
      <c r="A86" s="1" t="s">
        <v>60</v>
      </c>
      <c r="B86" s="1" t="s">
        <v>61</v>
      </c>
      <c r="C86" s="1">
        <v>1000</v>
      </c>
      <c r="D86" s="1">
        <v>97</v>
      </c>
    </row>
    <row r="87" spans="1:4">
      <c r="A87" s="1" t="s">
        <v>60</v>
      </c>
      <c r="B87" s="1" t="s">
        <v>61</v>
      </c>
      <c r="C87" s="1">
        <v>1000</v>
      </c>
      <c r="D87" s="1">
        <v>288</v>
      </c>
    </row>
    <row r="88" spans="1:4">
      <c r="A88" s="1" t="s">
        <v>60</v>
      </c>
      <c r="B88" s="1" t="s">
        <v>61</v>
      </c>
      <c r="C88" s="1">
        <v>1300</v>
      </c>
      <c r="D88" s="1">
        <v>87</v>
      </c>
    </row>
    <row r="89" spans="1:4">
      <c r="A89" s="1" t="s">
        <v>60</v>
      </c>
      <c r="B89" s="1" t="s">
        <v>61</v>
      </c>
      <c r="C89" s="1">
        <v>1300</v>
      </c>
      <c r="D89" s="1">
        <v>145</v>
      </c>
    </row>
    <row r="90" spans="1:4">
      <c r="A90" s="1" t="s">
        <v>60</v>
      </c>
      <c r="B90" s="1" t="s">
        <v>61</v>
      </c>
      <c r="C90" s="1">
        <v>1700</v>
      </c>
      <c r="D90" s="1">
        <v>150</v>
      </c>
    </row>
    <row r="91" spans="1:4">
      <c r="A91" s="1" t="s">
        <v>60</v>
      </c>
      <c r="B91" s="1" t="s">
        <v>61</v>
      </c>
      <c r="C91" s="1">
        <v>1700</v>
      </c>
      <c r="D91" s="1">
        <v>144</v>
      </c>
    </row>
    <row r="92" spans="1:4">
      <c r="A92" s="1" t="s">
        <v>60</v>
      </c>
      <c r="B92" s="1" t="s">
        <v>59</v>
      </c>
      <c r="C92" s="1">
        <v>1000</v>
      </c>
      <c r="D92" s="1">
        <v>122</v>
      </c>
    </row>
    <row r="93" spans="1:4">
      <c r="A93" s="1" t="s">
        <v>60</v>
      </c>
      <c r="B93" s="1" t="s">
        <v>59</v>
      </c>
      <c r="C93" s="1">
        <v>1000</v>
      </c>
      <c r="D93" s="1">
        <v>58</v>
      </c>
    </row>
    <row r="94" spans="1:4">
      <c r="A94" s="1" t="s">
        <v>60</v>
      </c>
      <c r="B94" s="1" t="s">
        <v>59</v>
      </c>
      <c r="C94" s="1">
        <v>1300</v>
      </c>
      <c r="D94" s="1">
        <v>339</v>
      </c>
    </row>
    <row r="95" spans="1:4">
      <c r="A95" s="1" t="s">
        <v>60</v>
      </c>
      <c r="B95" s="1" t="s">
        <v>59</v>
      </c>
      <c r="C95" s="1">
        <v>1300</v>
      </c>
      <c r="D95" s="1">
        <v>106</v>
      </c>
    </row>
    <row r="96" spans="1:4">
      <c r="A96" s="1" t="s">
        <v>60</v>
      </c>
      <c r="B96" s="1" t="s">
        <v>59</v>
      </c>
      <c r="C96" s="1">
        <v>1700</v>
      </c>
      <c r="D96" s="1">
        <v>84</v>
      </c>
    </row>
    <row r="97" spans="1:4">
      <c r="A97" s="1" t="s">
        <v>60</v>
      </c>
      <c r="B97" s="1" t="s">
        <v>59</v>
      </c>
      <c r="C97" s="1">
        <v>1700</v>
      </c>
      <c r="D97" s="1">
        <v>82</v>
      </c>
    </row>
    <row r="98" spans="1:4">
      <c r="A98" s="1" t="s">
        <v>62</v>
      </c>
      <c r="B98" s="1" t="s">
        <v>61</v>
      </c>
      <c r="C98" s="1">
        <v>1000</v>
      </c>
      <c r="D98" s="1">
        <v>114</v>
      </c>
    </row>
    <row r="99" spans="1:4">
      <c r="A99" s="1" t="s">
        <v>62</v>
      </c>
      <c r="B99" s="1" t="s">
        <v>61</v>
      </c>
      <c r="C99" s="1">
        <v>1300</v>
      </c>
      <c r="D99" s="1">
        <v>237</v>
      </c>
    </row>
    <row r="100" spans="1:4">
      <c r="A100" s="1" t="s">
        <v>62</v>
      </c>
      <c r="B100" s="1" t="s">
        <v>61</v>
      </c>
      <c r="C100" s="1">
        <v>1700</v>
      </c>
      <c r="D100" s="1">
        <v>117</v>
      </c>
    </row>
    <row r="101" spans="1:4">
      <c r="A101" s="1" t="s">
        <v>62</v>
      </c>
      <c r="B101" s="1" t="s">
        <v>59</v>
      </c>
      <c r="C101" s="1">
        <v>1000</v>
      </c>
      <c r="D101" s="1">
        <v>145</v>
      </c>
    </row>
    <row r="102" spans="1:4">
      <c r="A102" s="1" t="s">
        <v>62</v>
      </c>
      <c r="B102" s="1" t="s">
        <v>59</v>
      </c>
      <c r="C102" s="1">
        <v>1300</v>
      </c>
      <c r="D102" s="1">
        <v>222</v>
      </c>
    </row>
    <row r="103" spans="1:4">
      <c r="A103" s="1" t="s">
        <v>62</v>
      </c>
      <c r="B103" s="1" t="s">
        <v>59</v>
      </c>
      <c r="C103" s="1">
        <v>1700</v>
      </c>
      <c r="D103" s="1">
        <v>145</v>
      </c>
    </row>
    <row r="104" spans="1:4">
      <c r="A104" s="1" t="s">
        <v>60</v>
      </c>
      <c r="B104" s="1" t="s">
        <v>61</v>
      </c>
      <c r="C104" s="1">
        <v>1000</v>
      </c>
      <c r="D104" s="1">
        <v>165</v>
      </c>
    </row>
    <row r="105" spans="1:4">
      <c r="A105" s="1" t="s">
        <v>60</v>
      </c>
      <c r="B105" s="1" t="s">
        <v>61</v>
      </c>
      <c r="C105" s="1">
        <v>1300</v>
      </c>
      <c r="D105" s="1">
        <v>158</v>
      </c>
    </row>
    <row r="106" spans="1:4">
      <c r="A106" s="1" t="s">
        <v>60</v>
      </c>
      <c r="B106" s="1" t="s">
        <v>61</v>
      </c>
      <c r="C106" s="1">
        <v>1700</v>
      </c>
      <c r="D106" s="1">
        <v>187</v>
      </c>
    </row>
    <row r="107" spans="1:4">
      <c r="A107" s="1" t="s">
        <v>60</v>
      </c>
      <c r="B107" s="1" t="s">
        <v>59</v>
      </c>
      <c r="C107" s="1">
        <v>1000</v>
      </c>
      <c r="D107" s="1">
        <v>59</v>
      </c>
    </row>
    <row r="108" spans="1:4">
      <c r="A108" s="1" t="s">
        <v>60</v>
      </c>
      <c r="B108" s="1" t="s">
        <v>59</v>
      </c>
      <c r="C108" s="1">
        <v>1300</v>
      </c>
      <c r="D108" s="1">
        <v>72</v>
      </c>
    </row>
    <row r="109" spans="1:4">
      <c r="A109" s="1" t="s">
        <v>60</v>
      </c>
      <c r="B109" s="1" t="s">
        <v>59</v>
      </c>
      <c r="C109" s="1">
        <v>1700</v>
      </c>
      <c r="D109" s="1">
        <v>66</v>
      </c>
    </row>
    <row r="110" spans="1:4">
      <c r="A110" s="1" t="s">
        <v>62</v>
      </c>
      <c r="B110" s="1" t="s">
        <v>61</v>
      </c>
      <c r="C110" s="1">
        <v>1000</v>
      </c>
      <c r="D110" s="1">
        <v>101</v>
      </c>
    </row>
    <row r="111" spans="1:4">
      <c r="A111" s="1" t="s">
        <v>62</v>
      </c>
      <c r="B111" s="1" t="s">
        <v>61</v>
      </c>
      <c r="C111" s="1">
        <v>1300</v>
      </c>
      <c r="D111" s="1">
        <v>187</v>
      </c>
    </row>
    <row r="112" spans="1:4">
      <c r="A112" s="1" t="s">
        <v>62</v>
      </c>
      <c r="B112" s="1" t="s">
        <v>61</v>
      </c>
      <c r="C112" s="1">
        <v>1700</v>
      </c>
      <c r="D112" s="1">
        <v>366</v>
      </c>
    </row>
    <row r="113" spans="1:4">
      <c r="A113" s="1" t="s">
        <v>62</v>
      </c>
      <c r="B113" s="1" t="s">
        <v>59</v>
      </c>
      <c r="C113" s="1">
        <v>1000</v>
      </c>
      <c r="D113" s="1">
        <v>260</v>
      </c>
    </row>
    <row r="114" spans="1:4">
      <c r="A114" s="1" t="s">
        <v>62</v>
      </c>
      <c r="B114" s="1" t="s">
        <v>59</v>
      </c>
      <c r="C114" s="1">
        <v>1300</v>
      </c>
      <c r="D114" s="1">
        <v>213</v>
      </c>
    </row>
    <row r="115" spans="1:4">
      <c r="A115" s="1" t="s">
        <v>62</v>
      </c>
      <c r="B115" s="1" t="s">
        <v>59</v>
      </c>
      <c r="C115" s="1">
        <v>1700</v>
      </c>
      <c r="D115" s="1">
        <v>123</v>
      </c>
    </row>
    <row r="116" spans="1:4">
      <c r="A116" s="1" t="s">
        <v>60</v>
      </c>
      <c r="B116" s="1" t="s">
        <v>61</v>
      </c>
      <c r="C116" s="1">
        <v>1000</v>
      </c>
      <c r="D116" s="1">
        <v>177</v>
      </c>
    </row>
    <row r="117" spans="1:4">
      <c r="A117" s="1" t="s">
        <v>60</v>
      </c>
      <c r="B117" s="1" t="s">
        <v>61</v>
      </c>
      <c r="C117" s="1">
        <v>1300</v>
      </c>
      <c r="D117" s="1">
        <v>133</v>
      </c>
    </row>
    <row r="118" spans="1:4">
      <c r="A118" s="1" t="s">
        <v>60</v>
      </c>
      <c r="B118" s="1" t="s">
        <v>61</v>
      </c>
      <c r="C118" s="1">
        <v>1700</v>
      </c>
      <c r="D118" s="1">
        <v>220</v>
      </c>
    </row>
    <row r="119" spans="1:4">
      <c r="A119" s="1" t="s">
        <v>60</v>
      </c>
      <c r="B119" s="1" t="s">
        <v>59</v>
      </c>
      <c r="C119" s="1">
        <v>1000</v>
      </c>
      <c r="D119" s="1">
        <v>106</v>
      </c>
    </row>
    <row r="120" spans="1:4">
      <c r="A120" s="1" t="s">
        <v>60</v>
      </c>
      <c r="B120" s="1" t="s">
        <v>59</v>
      </c>
      <c r="C120" s="1">
        <v>1300</v>
      </c>
      <c r="D120" s="1">
        <v>75</v>
      </c>
    </row>
    <row r="121" spans="1:4">
      <c r="A121" s="1" t="s">
        <v>60</v>
      </c>
      <c r="B121" s="1" t="s">
        <v>59</v>
      </c>
      <c r="C121" s="1">
        <v>1700</v>
      </c>
      <c r="D121" s="1">
        <v>122</v>
      </c>
    </row>
  </sheetData>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38C2CF-1E88-4000-80CA-B064FBC2C38B}">
  <sheetPr codeName="Sheet2"/>
  <dimension ref="A1:P101"/>
  <sheetViews>
    <sheetView tabSelected="1" topLeftCell="A12" workbookViewId="0">
      <selection activeCell="G19" sqref="G19"/>
    </sheetView>
  </sheetViews>
  <sheetFormatPr defaultRowHeight="15"/>
  <cols>
    <col min="2" max="2" width="10.7109375" bestFit="1" customWidth="1"/>
    <col min="6" max="7" width="27.85546875" customWidth="1"/>
    <col min="8" max="8" width="19.85546875" customWidth="1"/>
    <col min="9" max="9" width="19.7109375" customWidth="1"/>
    <col min="10" max="10" width="23" customWidth="1"/>
    <col min="11" max="11" width="18.7109375" customWidth="1"/>
    <col min="12" max="12" width="18.5703125" customWidth="1"/>
    <col min="13" max="13" width="17.7109375" customWidth="1"/>
    <col min="16" max="16" width="34.42578125" customWidth="1"/>
  </cols>
  <sheetData>
    <row r="1" spans="1:16">
      <c r="A1" t="s">
        <v>25</v>
      </c>
      <c r="B1" t="s">
        <v>26</v>
      </c>
      <c r="C1" t="s">
        <v>27</v>
      </c>
      <c r="D1" t="s">
        <v>28</v>
      </c>
      <c r="E1" t="s">
        <v>29</v>
      </c>
      <c r="F1" t="s">
        <v>30</v>
      </c>
      <c r="G1" s="442" t="s">
        <v>31</v>
      </c>
      <c r="H1" t="s">
        <v>32</v>
      </c>
      <c r="I1" t="s">
        <v>33</v>
      </c>
      <c r="J1" t="s">
        <v>34</v>
      </c>
      <c r="K1" t="s">
        <v>35</v>
      </c>
      <c r="L1" t="s">
        <v>36</v>
      </c>
      <c r="M1" t="s">
        <v>37</v>
      </c>
      <c r="N1" t="s">
        <v>38</v>
      </c>
    </row>
    <row r="2" spans="1:16">
      <c r="A2">
        <v>1</v>
      </c>
      <c r="B2" s="13">
        <v>42374</v>
      </c>
      <c r="C2">
        <v>2</v>
      </c>
      <c r="D2">
        <v>24</v>
      </c>
      <c r="E2">
        <v>38</v>
      </c>
      <c r="F2">
        <v>4</v>
      </c>
      <c r="G2" s="442">
        <v>3.54</v>
      </c>
      <c r="H2">
        <v>3.02</v>
      </c>
      <c r="I2">
        <v>4.07</v>
      </c>
      <c r="J2">
        <v>1.65</v>
      </c>
      <c r="K2" t="s">
        <v>39</v>
      </c>
      <c r="L2" t="s">
        <v>40</v>
      </c>
      <c r="M2" t="s">
        <v>41</v>
      </c>
      <c r="N2">
        <f>IF(G2&gt;=3.5,1,0)</f>
        <v>1</v>
      </c>
    </row>
    <row r="3" spans="1:16">
      <c r="A3">
        <v>2</v>
      </c>
      <c r="B3" s="13">
        <v>42374</v>
      </c>
      <c r="C3">
        <v>3</v>
      </c>
      <c r="D3">
        <v>36.4</v>
      </c>
      <c r="E3">
        <v>42</v>
      </c>
      <c r="F3">
        <v>4</v>
      </c>
      <c r="G3" s="442">
        <v>3.16</v>
      </c>
      <c r="H3">
        <v>3.21</v>
      </c>
      <c r="I3">
        <v>3.11</v>
      </c>
      <c r="J3">
        <v>3.8</v>
      </c>
      <c r="K3" t="s">
        <v>42</v>
      </c>
      <c r="L3" t="s">
        <v>43</v>
      </c>
      <c r="M3" t="s">
        <v>41</v>
      </c>
      <c r="N3">
        <f t="shared" ref="N3:N66" si="0">IF(G3&gt;=3.5,1,0)</f>
        <v>0</v>
      </c>
    </row>
    <row r="4" spans="1:16">
      <c r="A4">
        <v>3</v>
      </c>
      <c r="B4" s="13">
        <v>42374</v>
      </c>
      <c r="C4">
        <v>2</v>
      </c>
      <c r="D4">
        <v>32.799999999999997</v>
      </c>
      <c r="E4">
        <v>44</v>
      </c>
      <c r="F4">
        <v>2</v>
      </c>
      <c r="G4" s="442">
        <v>2.42</v>
      </c>
      <c r="H4">
        <v>1.93</v>
      </c>
      <c r="I4">
        <v>2.9</v>
      </c>
      <c r="J4">
        <v>2.88</v>
      </c>
      <c r="K4" t="s">
        <v>39</v>
      </c>
      <c r="L4" t="s">
        <v>40</v>
      </c>
      <c r="M4" t="s">
        <v>44</v>
      </c>
      <c r="N4">
        <f t="shared" si="0"/>
        <v>0</v>
      </c>
    </row>
    <row r="5" spans="1:16">
      <c r="A5">
        <v>4</v>
      </c>
      <c r="B5" s="13">
        <v>42374</v>
      </c>
      <c r="C5">
        <v>2</v>
      </c>
      <c r="D5">
        <v>47.6</v>
      </c>
      <c r="E5">
        <v>48</v>
      </c>
      <c r="F5">
        <v>3</v>
      </c>
      <c r="G5" s="442">
        <v>2.7</v>
      </c>
      <c r="H5">
        <v>1.88</v>
      </c>
      <c r="I5">
        <v>2.52</v>
      </c>
      <c r="J5">
        <v>4.08</v>
      </c>
      <c r="K5" t="s">
        <v>42</v>
      </c>
      <c r="L5" t="s">
        <v>43</v>
      </c>
      <c r="M5" t="s">
        <v>44</v>
      </c>
      <c r="N5">
        <f t="shared" si="0"/>
        <v>0</v>
      </c>
    </row>
    <row r="6" spans="1:16">
      <c r="A6">
        <v>5</v>
      </c>
      <c r="B6" s="13">
        <v>42374</v>
      </c>
      <c r="C6">
        <v>3</v>
      </c>
      <c r="D6">
        <v>30.6</v>
      </c>
      <c r="E6">
        <v>51</v>
      </c>
      <c r="F6">
        <v>3</v>
      </c>
      <c r="G6" s="442">
        <v>3.31</v>
      </c>
      <c r="H6">
        <v>3.75</v>
      </c>
      <c r="I6">
        <v>2.86</v>
      </c>
      <c r="J6">
        <v>3.88</v>
      </c>
      <c r="K6" t="s">
        <v>39</v>
      </c>
      <c r="L6" t="s">
        <v>45</v>
      </c>
      <c r="M6" t="s">
        <v>41</v>
      </c>
      <c r="N6">
        <f t="shared" si="0"/>
        <v>0</v>
      </c>
    </row>
    <row r="7" spans="1:16">
      <c r="A7">
        <v>6</v>
      </c>
      <c r="B7" s="13">
        <v>42374</v>
      </c>
      <c r="C7">
        <v>2</v>
      </c>
      <c r="D7">
        <v>52.2</v>
      </c>
      <c r="E7">
        <v>55</v>
      </c>
      <c r="F7">
        <v>4</v>
      </c>
      <c r="G7" s="442">
        <v>4.12</v>
      </c>
      <c r="H7">
        <v>4.3099999999999996</v>
      </c>
      <c r="I7">
        <v>3.93</v>
      </c>
      <c r="J7">
        <v>1.1200000000000001</v>
      </c>
      <c r="K7" t="s">
        <v>42</v>
      </c>
      <c r="L7" t="s">
        <v>40</v>
      </c>
      <c r="M7" t="s">
        <v>41</v>
      </c>
      <c r="N7">
        <f t="shared" si="0"/>
        <v>1</v>
      </c>
    </row>
    <row r="8" spans="1:16">
      <c r="A8">
        <v>7</v>
      </c>
      <c r="B8" s="13">
        <v>42374</v>
      </c>
      <c r="C8">
        <v>1</v>
      </c>
      <c r="D8">
        <v>35.799999999999997</v>
      </c>
      <c r="E8">
        <v>49</v>
      </c>
      <c r="F8">
        <v>4</v>
      </c>
      <c r="G8" s="442">
        <v>3.24</v>
      </c>
      <c r="H8">
        <v>4.0599999999999996</v>
      </c>
      <c r="I8">
        <v>2.42</v>
      </c>
      <c r="J8">
        <v>4.6399999999999997</v>
      </c>
      <c r="K8" t="s">
        <v>42</v>
      </c>
      <c r="L8" t="s">
        <v>40</v>
      </c>
      <c r="M8" t="s">
        <v>44</v>
      </c>
      <c r="N8">
        <f t="shared" si="0"/>
        <v>0</v>
      </c>
      <c r="P8" s="12" t="s">
        <v>473</v>
      </c>
    </row>
    <row r="9" spans="1:16">
      <c r="A9">
        <v>8</v>
      </c>
      <c r="B9" s="13">
        <v>42374</v>
      </c>
      <c r="C9">
        <v>2</v>
      </c>
      <c r="D9">
        <v>36.5</v>
      </c>
      <c r="E9">
        <v>39</v>
      </c>
      <c r="F9">
        <v>4</v>
      </c>
      <c r="G9" s="442">
        <v>4.47</v>
      </c>
      <c r="H9">
        <v>4.75</v>
      </c>
      <c r="I9">
        <v>4.2</v>
      </c>
      <c r="J9">
        <v>4.9800000000000004</v>
      </c>
      <c r="K9" t="s">
        <v>42</v>
      </c>
      <c r="L9" t="s">
        <v>40</v>
      </c>
      <c r="M9" t="s">
        <v>44</v>
      </c>
      <c r="N9">
        <f t="shared" si="0"/>
        <v>1</v>
      </c>
    </row>
    <row r="10" spans="1:16">
      <c r="A10">
        <v>9</v>
      </c>
      <c r="B10" s="13">
        <v>42374</v>
      </c>
      <c r="C10">
        <v>2</v>
      </c>
      <c r="D10">
        <v>39.9</v>
      </c>
      <c r="E10">
        <v>44</v>
      </c>
      <c r="F10">
        <v>4</v>
      </c>
      <c r="G10" s="442">
        <v>3.83</v>
      </c>
      <c r="H10">
        <v>3.18</v>
      </c>
      <c r="I10">
        <v>4.4800000000000004</v>
      </c>
      <c r="J10">
        <v>3.16</v>
      </c>
      <c r="K10" t="s">
        <v>42</v>
      </c>
      <c r="L10" t="s">
        <v>43</v>
      </c>
      <c r="M10" t="s">
        <v>41</v>
      </c>
      <c r="N10">
        <f t="shared" si="0"/>
        <v>1</v>
      </c>
    </row>
    <row r="11" spans="1:16">
      <c r="A11">
        <v>10</v>
      </c>
      <c r="B11" s="13">
        <v>42374</v>
      </c>
      <c r="C11">
        <v>1</v>
      </c>
      <c r="D11">
        <v>28</v>
      </c>
      <c r="E11">
        <v>43</v>
      </c>
      <c r="F11">
        <v>3</v>
      </c>
      <c r="G11" s="442">
        <v>2.94</v>
      </c>
      <c r="H11">
        <v>2.0299999999999998</v>
      </c>
      <c r="I11">
        <v>3.85</v>
      </c>
      <c r="J11">
        <v>4.01</v>
      </c>
      <c r="K11" t="s">
        <v>39</v>
      </c>
      <c r="L11" t="s">
        <v>40</v>
      </c>
      <c r="M11" t="s">
        <v>41</v>
      </c>
      <c r="N11">
        <f t="shared" si="0"/>
        <v>0</v>
      </c>
    </row>
    <row r="12" spans="1:16">
      <c r="A12">
        <v>11</v>
      </c>
      <c r="B12" s="13">
        <v>42377</v>
      </c>
      <c r="C12">
        <v>2</v>
      </c>
      <c r="D12">
        <v>25.9</v>
      </c>
      <c r="E12">
        <v>44</v>
      </c>
      <c r="F12">
        <v>3</v>
      </c>
      <c r="G12" s="442">
        <v>3.24</v>
      </c>
      <c r="H12">
        <v>3.05</v>
      </c>
      <c r="I12">
        <v>4.43</v>
      </c>
      <c r="J12">
        <v>4.72</v>
      </c>
      <c r="K12" t="s">
        <v>39</v>
      </c>
      <c r="L12" t="s">
        <v>40</v>
      </c>
      <c r="M12" t="s">
        <v>44</v>
      </c>
      <c r="N12">
        <f t="shared" si="0"/>
        <v>0</v>
      </c>
    </row>
    <row r="13" spans="1:16">
      <c r="A13">
        <v>12</v>
      </c>
      <c r="B13" s="13">
        <v>42377</v>
      </c>
      <c r="C13">
        <v>2</v>
      </c>
      <c r="D13">
        <v>23.9</v>
      </c>
      <c r="E13">
        <v>50</v>
      </c>
      <c r="F13">
        <v>3</v>
      </c>
      <c r="G13" s="442">
        <v>4.18</v>
      </c>
      <c r="H13">
        <v>3.67</v>
      </c>
      <c r="I13">
        <v>4.6900000000000004</v>
      </c>
      <c r="J13">
        <v>4.8600000000000003</v>
      </c>
      <c r="K13" t="s">
        <v>39</v>
      </c>
      <c r="L13" t="s">
        <v>43</v>
      </c>
      <c r="M13" t="s">
        <v>44</v>
      </c>
      <c r="N13">
        <f t="shared" si="0"/>
        <v>1</v>
      </c>
    </row>
    <row r="14" spans="1:16">
      <c r="A14">
        <v>13</v>
      </c>
      <c r="B14" s="13">
        <v>42377</v>
      </c>
      <c r="C14">
        <v>2</v>
      </c>
      <c r="D14">
        <v>37.9</v>
      </c>
      <c r="E14">
        <v>58</v>
      </c>
      <c r="F14">
        <v>5</v>
      </c>
      <c r="G14" s="442">
        <v>4.53</v>
      </c>
      <c r="H14">
        <v>4.29</v>
      </c>
      <c r="I14">
        <v>4.7699999999999996</v>
      </c>
      <c r="J14">
        <v>1.9</v>
      </c>
      <c r="K14" t="s">
        <v>42</v>
      </c>
      <c r="L14" t="s">
        <v>40</v>
      </c>
      <c r="M14" t="s">
        <v>41</v>
      </c>
      <c r="N14">
        <f t="shared" si="0"/>
        <v>1</v>
      </c>
    </row>
    <row r="15" spans="1:16">
      <c r="A15">
        <v>14</v>
      </c>
      <c r="B15" s="13">
        <v>42377</v>
      </c>
      <c r="C15">
        <v>2</v>
      </c>
      <c r="D15">
        <v>17.7</v>
      </c>
      <c r="E15">
        <v>46</v>
      </c>
      <c r="F15">
        <v>3</v>
      </c>
      <c r="G15" s="442">
        <v>3.22</v>
      </c>
      <c r="H15">
        <v>3.03</v>
      </c>
      <c r="I15">
        <v>3.42</v>
      </c>
      <c r="J15">
        <v>4.0199999999999996</v>
      </c>
      <c r="K15" t="s">
        <v>39</v>
      </c>
      <c r="L15" t="s">
        <v>40</v>
      </c>
      <c r="M15" t="s">
        <v>41</v>
      </c>
      <c r="N15">
        <f t="shared" si="0"/>
        <v>0</v>
      </c>
    </row>
    <row r="16" spans="1:16">
      <c r="A16">
        <v>15</v>
      </c>
      <c r="B16" s="13">
        <v>42377</v>
      </c>
      <c r="C16">
        <v>1</v>
      </c>
      <c r="D16">
        <v>38.799999999999997</v>
      </c>
      <c r="E16">
        <v>48</v>
      </c>
      <c r="F16">
        <v>1</v>
      </c>
      <c r="G16" s="442">
        <v>1.86</v>
      </c>
      <c r="H16">
        <v>2.23</v>
      </c>
      <c r="I16">
        <v>1.48</v>
      </c>
      <c r="J16">
        <v>3.96</v>
      </c>
      <c r="K16" t="s">
        <v>42</v>
      </c>
      <c r="L16" t="s">
        <v>40</v>
      </c>
      <c r="M16" t="s">
        <v>44</v>
      </c>
      <c r="N16">
        <f t="shared" si="0"/>
        <v>0</v>
      </c>
    </row>
    <row r="17" spans="1:14">
      <c r="A17">
        <v>16</v>
      </c>
      <c r="B17" s="13">
        <v>42377</v>
      </c>
      <c r="C17">
        <v>2</v>
      </c>
      <c r="D17">
        <v>32.9</v>
      </c>
      <c r="E17">
        <v>40</v>
      </c>
      <c r="F17">
        <v>3</v>
      </c>
      <c r="G17" s="442">
        <v>3.67</v>
      </c>
      <c r="H17">
        <v>2.73</v>
      </c>
      <c r="I17">
        <v>4.5999999999999996</v>
      </c>
      <c r="J17">
        <v>3.88</v>
      </c>
      <c r="K17" t="s">
        <v>39</v>
      </c>
      <c r="L17" t="s">
        <v>40</v>
      </c>
      <c r="M17" t="s">
        <v>44</v>
      </c>
      <c r="N17">
        <f t="shared" si="0"/>
        <v>1</v>
      </c>
    </row>
    <row r="18" spans="1:14">
      <c r="A18">
        <v>17</v>
      </c>
      <c r="B18" s="13">
        <v>42377</v>
      </c>
      <c r="C18">
        <v>3</v>
      </c>
      <c r="D18">
        <v>32.4</v>
      </c>
      <c r="E18">
        <v>46</v>
      </c>
      <c r="F18">
        <v>4</v>
      </c>
      <c r="G18" s="442">
        <v>4.0199999999999996</v>
      </c>
      <c r="H18">
        <v>5</v>
      </c>
      <c r="I18">
        <v>4.03</v>
      </c>
      <c r="J18">
        <v>3.34</v>
      </c>
      <c r="K18" t="s">
        <v>39</v>
      </c>
      <c r="L18" t="s">
        <v>43</v>
      </c>
      <c r="M18" t="s">
        <v>41</v>
      </c>
      <c r="N18">
        <f t="shared" si="0"/>
        <v>1</v>
      </c>
    </row>
    <row r="19" spans="1:14">
      <c r="A19">
        <v>18</v>
      </c>
      <c r="B19" s="13">
        <v>42377</v>
      </c>
      <c r="C19">
        <v>1</v>
      </c>
      <c r="D19">
        <v>32.4</v>
      </c>
      <c r="E19">
        <v>48</v>
      </c>
      <c r="F19">
        <v>3</v>
      </c>
      <c r="G19" s="442">
        <v>2.04</v>
      </c>
      <c r="H19">
        <v>1.1100000000000001</v>
      </c>
      <c r="I19">
        <v>2.97</v>
      </c>
      <c r="J19">
        <v>3.92</v>
      </c>
      <c r="K19" t="s">
        <v>39</v>
      </c>
      <c r="L19" t="s">
        <v>40</v>
      </c>
      <c r="M19" t="s">
        <v>41</v>
      </c>
      <c r="N19">
        <f t="shared" si="0"/>
        <v>0</v>
      </c>
    </row>
    <row r="20" spans="1:14">
      <c r="A20">
        <v>19</v>
      </c>
      <c r="B20" s="13">
        <v>42377</v>
      </c>
      <c r="C20">
        <v>2</v>
      </c>
      <c r="D20">
        <v>36.9</v>
      </c>
      <c r="E20">
        <v>55</v>
      </c>
      <c r="F20">
        <v>3</v>
      </c>
      <c r="G20" s="442">
        <v>4.3</v>
      </c>
      <c r="H20">
        <v>4.99</v>
      </c>
      <c r="I20">
        <v>3.61</v>
      </c>
      <c r="J20">
        <v>5</v>
      </c>
      <c r="K20" t="s">
        <v>42</v>
      </c>
      <c r="L20" t="s">
        <v>46</v>
      </c>
      <c r="M20" t="s">
        <v>44</v>
      </c>
      <c r="N20">
        <f t="shared" si="0"/>
        <v>1</v>
      </c>
    </row>
    <row r="21" spans="1:14">
      <c r="A21">
        <v>20</v>
      </c>
      <c r="B21" s="13">
        <v>42377</v>
      </c>
      <c r="C21">
        <v>2</v>
      </c>
      <c r="D21">
        <v>54.7</v>
      </c>
      <c r="E21">
        <v>44</v>
      </c>
      <c r="F21">
        <v>4</v>
      </c>
      <c r="G21" s="442">
        <v>4.43</v>
      </c>
      <c r="H21">
        <v>4.96</v>
      </c>
      <c r="I21">
        <v>3.89</v>
      </c>
      <c r="J21">
        <v>2.8</v>
      </c>
      <c r="K21" t="s">
        <v>42</v>
      </c>
      <c r="L21" t="s">
        <v>40</v>
      </c>
      <c r="M21" t="s">
        <v>44</v>
      </c>
      <c r="N21">
        <f t="shared" si="0"/>
        <v>1</v>
      </c>
    </row>
    <row r="22" spans="1:14">
      <c r="A22">
        <v>21</v>
      </c>
      <c r="B22" s="13">
        <v>42377</v>
      </c>
      <c r="C22">
        <v>3</v>
      </c>
      <c r="D22">
        <v>23.4</v>
      </c>
      <c r="E22">
        <v>45</v>
      </c>
      <c r="F22">
        <v>2</v>
      </c>
      <c r="G22" s="442">
        <v>2.64</v>
      </c>
      <c r="H22">
        <v>3.33</v>
      </c>
      <c r="I22">
        <v>1.94</v>
      </c>
      <c r="J22">
        <v>4.18</v>
      </c>
      <c r="K22" t="s">
        <v>39</v>
      </c>
      <c r="L22" t="s">
        <v>40</v>
      </c>
      <c r="M22" t="s">
        <v>41</v>
      </c>
      <c r="N22">
        <f t="shared" si="0"/>
        <v>0</v>
      </c>
    </row>
    <row r="23" spans="1:14">
      <c r="A23">
        <v>22</v>
      </c>
      <c r="B23" s="13">
        <v>42377</v>
      </c>
      <c r="C23">
        <v>1</v>
      </c>
      <c r="D23">
        <v>30.9</v>
      </c>
      <c r="E23">
        <v>43</v>
      </c>
      <c r="F23">
        <v>3</v>
      </c>
      <c r="G23" s="442">
        <v>2.96</v>
      </c>
      <c r="H23">
        <v>2.2599999999999998</v>
      </c>
      <c r="I23">
        <v>3.66</v>
      </c>
      <c r="J23">
        <v>0.96</v>
      </c>
      <c r="K23" t="s">
        <v>39</v>
      </c>
      <c r="L23" t="s">
        <v>40</v>
      </c>
      <c r="M23" t="s">
        <v>41</v>
      </c>
      <c r="N23">
        <f t="shared" si="0"/>
        <v>0</v>
      </c>
    </row>
    <row r="24" spans="1:14">
      <c r="A24">
        <v>23</v>
      </c>
      <c r="B24" s="13">
        <v>42378</v>
      </c>
      <c r="C24">
        <v>2</v>
      </c>
      <c r="D24">
        <v>17.899999999999999</v>
      </c>
      <c r="E24">
        <v>54</v>
      </c>
      <c r="F24">
        <v>4</v>
      </c>
      <c r="G24" s="442">
        <v>3.5</v>
      </c>
      <c r="H24">
        <v>2.11</v>
      </c>
      <c r="I24">
        <v>3.9</v>
      </c>
      <c r="J24">
        <v>3.14</v>
      </c>
      <c r="K24" t="s">
        <v>39</v>
      </c>
      <c r="L24" t="s">
        <v>40</v>
      </c>
      <c r="M24" t="s">
        <v>44</v>
      </c>
      <c r="N24">
        <f t="shared" si="0"/>
        <v>1</v>
      </c>
    </row>
    <row r="25" spans="1:14">
      <c r="A25">
        <v>24</v>
      </c>
      <c r="B25" s="13">
        <v>42378</v>
      </c>
      <c r="C25">
        <v>2</v>
      </c>
      <c r="D25">
        <v>27.6</v>
      </c>
      <c r="E25">
        <v>52</v>
      </c>
      <c r="F25">
        <v>5</v>
      </c>
      <c r="G25" s="442">
        <v>4.4800000000000004</v>
      </c>
      <c r="H25">
        <v>4.58</v>
      </c>
      <c r="I25">
        <v>4.37</v>
      </c>
      <c r="J25">
        <v>1.1299999999999999</v>
      </c>
      <c r="K25" t="s">
        <v>39</v>
      </c>
      <c r="L25" t="s">
        <v>43</v>
      </c>
      <c r="M25" t="s">
        <v>44</v>
      </c>
      <c r="N25">
        <f t="shared" si="0"/>
        <v>1</v>
      </c>
    </row>
    <row r="26" spans="1:14">
      <c r="A26">
        <v>25</v>
      </c>
      <c r="B26" s="13">
        <v>42378</v>
      </c>
      <c r="C26">
        <v>2</v>
      </c>
      <c r="D26">
        <v>7.1</v>
      </c>
      <c r="E26">
        <v>58</v>
      </c>
      <c r="F26">
        <v>3</v>
      </c>
      <c r="G26" s="442">
        <v>4.3099999999999996</v>
      </c>
      <c r="H26">
        <v>3.73</v>
      </c>
      <c r="I26">
        <v>4.88</v>
      </c>
      <c r="J26">
        <v>3.05</v>
      </c>
      <c r="K26" t="s">
        <v>39</v>
      </c>
      <c r="L26" t="s">
        <v>40</v>
      </c>
      <c r="M26" t="s">
        <v>41</v>
      </c>
      <c r="N26">
        <f t="shared" si="0"/>
        <v>1</v>
      </c>
    </row>
    <row r="27" spans="1:14">
      <c r="A27">
        <v>26</v>
      </c>
      <c r="B27" s="13">
        <v>42378</v>
      </c>
      <c r="C27">
        <v>2</v>
      </c>
      <c r="D27">
        <v>37.6</v>
      </c>
      <c r="E27">
        <v>49</v>
      </c>
      <c r="F27">
        <v>5</v>
      </c>
      <c r="G27" s="442">
        <v>4.97</v>
      </c>
      <c r="H27">
        <v>4.95</v>
      </c>
      <c r="I27">
        <v>5</v>
      </c>
      <c r="J27">
        <v>3.86</v>
      </c>
      <c r="K27" t="s">
        <v>42</v>
      </c>
      <c r="L27" t="s">
        <v>40</v>
      </c>
      <c r="M27" t="s">
        <v>41</v>
      </c>
      <c r="N27">
        <f t="shared" si="0"/>
        <v>1</v>
      </c>
    </row>
    <row r="28" spans="1:14">
      <c r="A28">
        <v>27</v>
      </c>
      <c r="B28" s="13">
        <v>42378</v>
      </c>
      <c r="C28">
        <v>2</v>
      </c>
      <c r="D28">
        <v>61.9</v>
      </c>
      <c r="E28">
        <v>60</v>
      </c>
      <c r="F28">
        <v>5</v>
      </c>
      <c r="G28" s="442">
        <v>4.75</v>
      </c>
      <c r="H28">
        <v>4.74</v>
      </c>
      <c r="I28">
        <v>4.76</v>
      </c>
      <c r="J28">
        <v>3.07</v>
      </c>
      <c r="K28" t="s">
        <v>42</v>
      </c>
      <c r="L28" t="s">
        <v>47</v>
      </c>
      <c r="M28" t="s">
        <v>44</v>
      </c>
      <c r="N28">
        <f t="shared" si="0"/>
        <v>1</v>
      </c>
    </row>
    <row r="29" spans="1:14">
      <c r="A29">
        <v>28</v>
      </c>
      <c r="B29" s="13">
        <v>42378</v>
      </c>
      <c r="C29">
        <v>2</v>
      </c>
      <c r="D29">
        <v>39.200000000000003</v>
      </c>
      <c r="E29">
        <v>54</v>
      </c>
      <c r="F29">
        <v>3</v>
      </c>
      <c r="G29" s="442">
        <v>4.1100000000000003</v>
      </c>
      <c r="H29">
        <v>3.46</v>
      </c>
      <c r="I29">
        <v>4.7699999999999996</v>
      </c>
      <c r="J29">
        <v>2.14</v>
      </c>
      <c r="K29" t="s">
        <v>42</v>
      </c>
      <c r="L29" t="s">
        <v>43</v>
      </c>
      <c r="M29" t="s">
        <v>44</v>
      </c>
      <c r="N29">
        <f t="shared" si="0"/>
        <v>1</v>
      </c>
    </row>
    <row r="30" spans="1:14">
      <c r="A30">
        <v>29</v>
      </c>
      <c r="B30" s="13">
        <v>42378</v>
      </c>
      <c r="C30">
        <v>3</v>
      </c>
      <c r="D30">
        <v>35.200000000000003</v>
      </c>
      <c r="E30">
        <v>49</v>
      </c>
      <c r="F30">
        <v>4</v>
      </c>
      <c r="G30" s="442">
        <v>3.53</v>
      </c>
      <c r="H30">
        <v>3.54</v>
      </c>
      <c r="I30">
        <v>3.52</v>
      </c>
      <c r="J30">
        <v>4.96</v>
      </c>
      <c r="K30" t="s">
        <v>42</v>
      </c>
      <c r="L30" t="s">
        <v>47</v>
      </c>
      <c r="M30" t="s">
        <v>41</v>
      </c>
      <c r="N30">
        <f t="shared" si="0"/>
        <v>1</v>
      </c>
    </row>
    <row r="31" spans="1:14">
      <c r="A31">
        <v>30</v>
      </c>
      <c r="B31" s="13">
        <v>42378</v>
      </c>
      <c r="C31">
        <v>2</v>
      </c>
      <c r="D31">
        <v>28.2</v>
      </c>
      <c r="E31">
        <v>54</v>
      </c>
      <c r="F31">
        <v>5</v>
      </c>
      <c r="G31" s="442">
        <v>4.9800000000000004</v>
      </c>
      <c r="H31">
        <v>4.97</v>
      </c>
      <c r="I31">
        <v>4.99</v>
      </c>
      <c r="J31">
        <v>4.1100000000000003</v>
      </c>
      <c r="K31" t="s">
        <v>39</v>
      </c>
      <c r="L31" t="s">
        <v>46</v>
      </c>
      <c r="M31" t="s">
        <v>41</v>
      </c>
      <c r="N31">
        <f t="shared" si="0"/>
        <v>1</v>
      </c>
    </row>
    <row r="32" spans="1:14">
      <c r="A32">
        <v>31</v>
      </c>
      <c r="B32" s="13">
        <v>42378</v>
      </c>
      <c r="C32">
        <v>2</v>
      </c>
      <c r="D32">
        <v>28</v>
      </c>
      <c r="E32">
        <v>52</v>
      </c>
      <c r="F32">
        <v>4</v>
      </c>
      <c r="G32" s="442">
        <v>4.01</v>
      </c>
      <c r="H32">
        <v>4.84</v>
      </c>
      <c r="I32">
        <v>3.17</v>
      </c>
      <c r="J32">
        <v>1.98</v>
      </c>
      <c r="K32" t="s">
        <v>39</v>
      </c>
      <c r="L32" t="s">
        <v>40</v>
      </c>
      <c r="M32" t="s">
        <v>44</v>
      </c>
      <c r="N32">
        <f t="shared" si="0"/>
        <v>1</v>
      </c>
    </row>
    <row r="33" spans="1:14">
      <c r="A33">
        <v>32</v>
      </c>
      <c r="B33" s="13">
        <v>42379</v>
      </c>
      <c r="C33">
        <v>3</v>
      </c>
      <c r="D33">
        <v>33.9</v>
      </c>
      <c r="E33">
        <v>58</v>
      </c>
      <c r="F33">
        <v>4</v>
      </c>
      <c r="G33" s="442">
        <v>4.42</v>
      </c>
      <c r="H33">
        <v>4.34</v>
      </c>
      <c r="I33">
        <v>4.49</v>
      </c>
      <c r="J33">
        <v>2.81</v>
      </c>
      <c r="K33" t="s">
        <v>39</v>
      </c>
      <c r="L33" t="s">
        <v>40</v>
      </c>
      <c r="M33" t="s">
        <v>44</v>
      </c>
      <c r="N33">
        <f t="shared" si="0"/>
        <v>1</v>
      </c>
    </row>
    <row r="34" spans="1:14">
      <c r="A34">
        <v>33</v>
      </c>
      <c r="B34" s="13">
        <v>42379</v>
      </c>
      <c r="C34">
        <v>2</v>
      </c>
      <c r="D34">
        <v>31.6</v>
      </c>
      <c r="E34">
        <v>55</v>
      </c>
      <c r="F34">
        <v>4</v>
      </c>
      <c r="G34" s="442">
        <v>4.55</v>
      </c>
      <c r="H34">
        <v>4.99</v>
      </c>
      <c r="I34">
        <v>4.1100000000000003</v>
      </c>
      <c r="J34">
        <v>3.94</v>
      </c>
      <c r="K34" t="s">
        <v>39</v>
      </c>
      <c r="L34" t="s">
        <v>40</v>
      </c>
      <c r="M34" t="s">
        <v>41</v>
      </c>
      <c r="N34">
        <f t="shared" si="0"/>
        <v>1</v>
      </c>
    </row>
    <row r="35" spans="1:14">
      <c r="A35">
        <v>34</v>
      </c>
      <c r="B35" s="13">
        <v>42379</v>
      </c>
      <c r="C35">
        <v>1</v>
      </c>
      <c r="D35">
        <v>36.6</v>
      </c>
      <c r="E35">
        <v>52</v>
      </c>
      <c r="F35">
        <v>2</v>
      </c>
      <c r="G35" s="442">
        <v>2.5299999999999998</v>
      </c>
      <c r="H35">
        <v>2.93</v>
      </c>
      <c r="I35">
        <v>2.14</v>
      </c>
      <c r="J35">
        <v>2.83</v>
      </c>
      <c r="K35" t="s">
        <v>42</v>
      </c>
      <c r="L35" t="s">
        <v>43</v>
      </c>
      <c r="M35" t="s">
        <v>41</v>
      </c>
      <c r="N35">
        <f t="shared" si="0"/>
        <v>0</v>
      </c>
    </row>
    <row r="36" spans="1:14">
      <c r="A36">
        <v>35</v>
      </c>
      <c r="B36" s="13">
        <v>42379</v>
      </c>
      <c r="C36">
        <v>3</v>
      </c>
      <c r="D36">
        <v>40.1</v>
      </c>
      <c r="E36">
        <v>44</v>
      </c>
      <c r="F36">
        <v>4</v>
      </c>
      <c r="G36" s="442">
        <v>4.17</v>
      </c>
      <c r="H36">
        <v>4.91</v>
      </c>
      <c r="I36">
        <v>3.43</v>
      </c>
      <c r="J36">
        <v>4.62</v>
      </c>
      <c r="K36" t="s">
        <v>42</v>
      </c>
      <c r="L36" t="s">
        <v>40</v>
      </c>
      <c r="M36" t="s">
        <v>44</v>
      </c>
      <c r="N36">
        <f t="shared" si="0"/>
        <v>1</v>
      </c>
    </row>
    <row r="37" spans="1:14">
      <c r="A37">
        <v>36</v>
      </c>
      <c r="B37" s="13">
        <v>42379</v>
      </c>
      <c r="C37">
        <v>3</v>
      </c>
      <c r="D37">
        <v>22.1</v>
      </c>
      <c r="E37">
        <v>51</v>
      </c>
      <c r="F37">
        <v>4</v>
      </c>
      <c r="G37" s="442">
        <v>4.21</v>
      </c>
      <c r="H37">
        <v>5</v>
      </c>
      <c r="I37">
        <v>3.42</v>
      </c>
      <c r="J37">
        <v>2.42</v>
      </c>
      <c r="K37" t="s">
        <v>39</v>
      </c>
      <c r="L37" t="s">
        <v>40</v>
      </c>
      <c r="M37" t="s">
        <v>44</v>
      </c>
      <c r="N37">
        <f t="shared" si="0"/>
        <v>1</v>
      </c>
    </row>
    <row r="38" spans="1:14">
      <c r="A38">
        <v>37</v>
      </c>
      <c r="B38" s="13">
        <v>42379</v>
      </c>
      <c r="C38">
        <v>1</v>
      </c>
      <c r="D38">
        <v>27.8</v>
      </c>
      <c r="E38">
        <v>64</v>
      </c>
      <c r="F38">
        <v>5</v>
      </c>
      <c r="G38" s="442">
        <v>4.67</v>
      </c>
      <c r="H38">
        <v>4.5599999999999996</v>
      </c>
      <c r="I38">
        <v>4.78</v>
      </c>
      <c r="J38">
        <v>4.87</v>
      </c>
      <c r="K38" t="s">
        <v>39</v>
      </c>
      <c r="L38" t="s">
        <v>40</v>
      </c>
      <c r="M38" t="s">
        <v>41</v>
      </c>
      <c r="N38">
        <f t="shared" si="0"/>
        <v>1</v>
      </c>
    </row>
    <row r="39" spans="1:14">
      <c r="A39">
        <v>38</v>
      </c>
      <c r="B39" s="13">
        <v>42379</v>
      </c>
      <c r="C39">
        <v>1</v>
      </c>
      <c r="D39">
        <v>21.9</v>
      </c>
      <c r="E39">
        <v>39</v>
      </c>
      <c r="F39">
        <v>4</v>
      </c>
      <c r="G39" s="442">
        <v>4.67</v>
      </c>
      <c r="H39">
        <v>4.88</v>
      </c>
      <c r="I39">
        <v>4.47</v>
      </c>
      <c r="J39">
        <v>4.0199999999999996</v>
      </c>
      <c r="K39" t="s">
        <v>39</v>
      </c>
      <c r="L39" t="s">
        <v>40</v>
      </c>
      <c r="M39" t="s">
        <v>41</v>
      </c>
      <c r="N39">
        <f t="shared" si="0"/>
        <v>1</v>
      </c>
    </row>
    <row r="40" spans="1:14">
      <c r="A40">
        <v>39</v>
      </c>
      <c r="B40" s="13">
        <v>42379</v>
      </c>
      <c r="C40">
        <v>2</v>
      </c>
      <c r="D40">
        <v>53.5</v>
      </c>
      <c r="E40">
        <v>39</v>
      </c>
      <c r="F40">
        <v>4</v>
      </c>
      <c r="G40" s="442">
        <v>4.87</v>
      </c>
      <c r="H40">
        <v>4.7300000000000004</v>
      </c>
      <c r="I40">
        <v>5</v>
      </c>
      <c r="J40">
        <v>2.75</v>
      </c>
      <c r="K40" t="s">
        <v>42</v>
      </c>
      <c r="L40" t="s">
        <v>47</v>
      </c>
      <c r="M40" t="s">
        <v>44</v>
      </c>
      <c r="N40">
        <f t="shared" si="0"/>
        <v>1</v>
      </c>
    </row>
    <row r="41" spans="1:14">
      <c r="A41">
        <v>40</v>
      </c>
      <c r="B41" s="13">
        <v>42379</v>
      </c>
      <c r="C41">
        <v>1</v>
      </c>
      <c r="D41">
        <v>26.1</v>
      </c>
      <c r="E41">
        <v>43</v>
      </c>
      <c r="F41">
        <v>3</v>
      </c>
      <c r="G41" s="442">
        <v>2.57</v>
      </c>
      <c r="H41">
        <v>2.99</v>
      </c>
      <c r="I41">
        <v>2.16</v>
      </c>
      <c r="J41">
        <v>2.97</v>
      </c>
      <c r="K41" t="s">
        <v>39</v>
      </c>
      <c r="L41" t="s">
        <v>40</v>
      </c>
      <c r="M41" t="s">
        <v>44</v>
      </c>
      <c r="N41">
        <f t="shared" si="0"/>
        <v>0</v>
      </c>
    </row>
    <row r="42" spans="1:14">
      <c r="A42">
        <v>41</v>
      </c>
      <c r="B42" s="13">
        <v>42379</v>
      </c>
      <c r="C42">
        <v>2</v>
      </c>
      <c r="D42">
        <v>36.6</v>
      </c>
      <c r="E42">
        <v>52</v>
      </c>
      <c r="F42">
        <v>4</v>
      </c>
      <c r="G42" s="442">
        <v>4.91</v>
      </c>
      <c r="H42">
        <v>4.8899999999999997</v>
      </c>
      <c r="I42">
        <v>4.9400000000000004</v>
      </c>
      <c r="J42">
        <v>3.96</v>
      </c>
      <c r="K42" t="s">
        <v>42</v>
      </c>
      <c r="L42" t="s">
        <v>43</v>
      </c>
      <c r="M42" t="s">
        <v>41</v>
      </c>
      <c r="N42">
        <f t="shared" si="0"/>
        <v>1</v>
      </c>
    </row>
    <row r="43" spans="1:14">
      <c r="A43">
        <v>42</v>
      </c>
      <c r="B43" s="13">
        <v>42379</v>
      </c>
      <c r="C43">
        <v>3</v>
      </c>
      <c r="D43">
        <v>40.1</v>
      </c>
      <c r="E43">
        <v>58</v>
      </c>
      <c r="F43">
        <v>3</v>
      </c>
      <c r="G43" s="442">
        <v>4.8</v>
      </c>
      <c r="H43">
        <v>4.71</v>
      </c>
      <c r="I43">
        <v>4.9000000000000004</v>
      </c>
      <c r="J43">
        <v>4.03</v>
      </c>
      <c r="K43" t="s">
        <v>42</v>
      </c>
      <c r="L43" t="s">
        <v>46</v>
      </c>
      <c r="M43" t="s">
        <v>41</v>
      </c>
      <c r="N43">
        <f t="shared" si="0"/>
        <v>1</v>
      </c>
    </row>
    <row r="44" spans="1:14">
      <c r="A44">
        <v>43</v>
      </c>
      <c r="B44" s="13">
        <v>42379</v>
      </c>
      <c r="C44">
        <v>3</v>
      </c>
      <c r="D44">
        <v>32.5</v>
      </c>
      <c r="E44">
        <v>40</v>
      </c>
      <c r="F44">
        <v>4</v>
      </c>
      <c r="G44" s="442">
        <v>3.12</v>
      </c>
      <c r="H44">
        <v>1.84</v>
      </c>
      <c r="I44">
        <v>1.4</v>
      </c>
      <c r="J44">
        <v>3.13</v>
      </c>
      <c r="K44" t="s">
        <v>39</v>
      </c>
      <c r="L44" t="s">
        <v>47</v>
      </c>
      <c r="M44" t="s">
        <v>44</v>
      </c>
      <c r="N44">
        <f t="shared" si="0"/>
        <v>0</v>
      </c>
    </row>
    <row r="45" spans="1:14">
      <c r="A45">
        <v>44</v>
      </c>
      <c r="B45" s="13">
        <v>42379</v>
      </c>
      <c r="C45">
        <v>3</v>
      </c>
      <c r="D45">
        <v>34.700000000000003</v>
      </c>
      <c r="E45">
        <v>48</v>
      </c>
      <c r="F45">
        <v>3</v>
      </c>
      <c r="G45" s="442">
        <v>3.26</v>
      </c>
      <c r="H45">
        <v>2.4900000000000002</v>
      </c>
      <c r="I45">
        <v>4.03</v>
      </c>
      <c r="J45">
        <v>4.71</v>
      </c>
      <c r="K45" t="s">
        <v>39</v>
      </c>
      <c r="L45" t="s">
        <v>47</v>
      </c>
      <c r="M45" t="s">
        <v>44</v>
      </c>
      <c r="N45">
        <f t="shared" si="0"/>
        <v>0</v>
      </c>
    </row>
    <row r="46" spans="1:14">
      <c r="A46">
        <v>45</v>
      </c>
      <c r="B46" s="13">
        <v>42379</v>
      </c>
      <c r="C46">
        <v>1</v>
      </c>
      <c r="D46">
        <v>42.1</v>
      </c>
      <c r="E46">
        <v>45</v>
      </c>
      <c r="F46">
        <v>4</v>
      </c>
      <c r="G46" s="442">
        <v>3.09</v>
      </c>
      <c r="H46">
        <v>2.54</v>
      </c>
      <c r="I46">
        <v>3.64</v>
      </c>
      <c r="J46">
        <v>2.94</v>
      </c>
      <c r="K46" t="s">
        <v>42</v>
      </c>
      <c r="L46" t="s">
        <v>46</v>
      </c>
      <c r="M46" t="s">
        <v>41</v>
      </c>
      <c r="N46">
        <f t="shared" si="0"/>
        <v>0</v>
      </c>
    </row>
    <row r="47" spans="1:14">
      <c r="A47">
        <v>46</v>
      </c>
      <c r="B47" s="13">
        <v>42379</v>
      </c>
      <c r="C47">
        <v>3</v>
      </c>
      <c r="D47">
        <v>36.200000000000003</v>
      </c>
      <c r="E47">
        <v>48</v>
      </c>
      <c r="F47">
        <v>3</v>
      </c>
      <c r="G47" s="442">
        <v>3.3</v>
      </c>
      <c r="H47">
        <v>4.3600000000000003</v>
      </c>
      <c r="I47">
        <v>2.2400000000000002</v>
      </c>
      <c r="J47">
        <v>3.18</v>
      </c>
      <c r="K47" t="s">
        <v>42</v>
      </c>
      <c r="L47" t="s">
        <v>40</v>
      </c>
      <c r="M47" t="s">
        <v>41</v>
      </c>
      <c r="N47">
        <f t="shared" si="0"/>
        <v>0</v>
      </c>
    </row>
    <row r="48" spans="1:14">
      <c r="A48">
        <v>47</v>
      </c>
      <c r="B48" s="13">
        <v>42379</v>
      </c>
      <c r="C48">
        <v>1</v>
      </c>
      <c r="D48">
        <v>9</v>
      </c>
      <c r="E48">
        <v>54</v>
      </c>
      <c r="F48">
        <v>4</v>
      </c>
      <c r="G48" s="442">
        <v>3.57</v>
      </c>
      <c r="H48">
        <v>3.84</v>
      </c>
      <c r="I48">
        <v>3.3</v>
      </c>
      <c r="J48">
        <v>1.89</v>
      </c>
      <c r="K48" t="s">
        <v>39</v>
      </c>
      <c r="L48" t="s">
        <v>45</v>
      </c>
      <c r="M48" t="s">
        <v>44</v>
      </c>
      <c r="N48">
        <f t="shared" si="0"/>
        <v>1</v>
      </c>
    </row>
    <row r="49" spans="1:14">
      <c r="A49">
        <v>48</v>
      </c>
      <c r="B49" s="13">
        <v>42379</v>
      </c>
      <c r="C49">
        <v>2</v>
      </c>
      <c r="D49">
        <v>20</v>
      </c>
      <c r="E49">
        <v>62</v>
      </c>
      <c r="F49">
        <v>4</v>
      </c>
      <c r="G49" s="442">
        <v>4.84</v>
      </c>
      <c r="H49">
        <v>4.8499999999999996</v>
      </c>
      <c r="I49">
        <v>4.84</v>
      </c>
      <c r="J49">
        <v>3.86</v>
      </c>
      <c r="K49" t="s">
        <v>39</v>
      </c>
      <c r="L49" t="s">
        <v>40</v>
      </c>
      <c r="M49" t="s">
        <v>44</v>
      </c>
      <c r="N49">
        <f t="shared" si="0"/>
        <v>1</v>
      </c>
    </row>
    <row r="50" spans="1:14">
      <c r="A50">
        <v>49</v>
      </c>
      <c r="B50" s="13">
        <v>42379</v>
      </c>
      <c r="C50">
        <v>3</v>
      </c>
      <c r="D50">
        <v>36.1</v>
      </c>
      <c r="E50">
        <v>39</v>
      </c>
      <c r="F50">
        <v>2</v>
      </c>
      <c r="G50" s="442">
        <v>3.04</v>
      </c>
      <c r="H50">
        <v>2.68</v>
      </c>
      <c r="I50">
        <v>3.4</v>
      </c>
      <c r="J50">
        <v>1.26</v>
      </c>
      <c r="K50" t="s">
        <v>42</v>
      </c>
      <c r="L50" t="s">
        <v>40</v>
      </c>
      <c r="M50" t="s">
        <v>41</v>
      </c>
      <c r="N50">
        <f t="shared" si="0"/>
        <v>0</v>
      </c>
    </row>
    <row r="51" spans="1:14">
      <c r="A51">
        <v>50</v>
      </c>
      <c r="B51" s="13">
        <v>42379</v>
      </c>
      <c r="C51">
        <v>1</v>
      </c>
      <c r="D51">
        <v>26</v>
      </c>
      <c r="E51">
        <v>50</v>
      </c>
      <c r="F51">
        <v>4</v>
      </c>
      <c r="G51" s="442">
        <v>4.25</v>
      </c>
      <c r="H51">
        <v>4.96</v>
      </c>
      <c r="I51">
        <v>3.54</v>
      </c>
      <c r="J51">
        <v>4.84</v>
      </c>
      <c r="K51" t="s">
        <v>39</v>
      </c>
      <c r="L51" t="s">
        <v>40</v>
      </c>
      <c r="M51" t="s">
        <v>41</v>
      </c>
      <c r="N51">
        <f t="shared" si="0"/>
        <v>1</v>
      </c>
    </row>
    <row r="52" spans="1:14">
      <c r="A52">
        <v>51</v>
      </c>
      <c r="B52" s="13">
        <v>42379</v>
      </c>
      <c r="C52">
        <v>3</v>
      </c>
      <c r="D52">
        <v>25.6</v>
      </c>
      <c r="E52">
        <v>60</v>
      </c>
      <c r="F52">
        <v>4</v>
      </c>
      <c r="G52" s="442">
        <v>4.66</v>
      </c>
      <c r="H52">
        <v>4.87</v>
      </c>
      <c r="I52">
        <v>4.45</v>
      </c>
      <c r="J52">
        <v>2.83</v>
      </c>
      <c r="K52" t="s">
        <v>39</v>
      </c>
      <c r="L52" t="s">
        <v>40</v>
      </c>
      <c r="M52" t="s">
        <v>44</v>
      </c>
      <c r="N52">
        <f t="shared" si="0"/>
        <v>1</v>
      </c>
    </row>
    <row r="53" spans="1:14">
      <c r="A53">
        <v>52</v>
      </c>
      <c r="B53" s="13">
        <v>42379</v>
      </c>
      <c r="C53">
        <v>1</v>
      </c>
      <c r="D53">
        <v>40.5</v>
      </c>
      <c r="E53">
        <v>57</v>
      </c>
      <c r="F53">
        <v>3</v>
      </c>
      <c r="G53" s="442">
        <v>4.05</v>
      </c>
      <c r="H53">
        <v>4.88</v>
      </c>
      <c r="I53">
        <v>3.22</v>
      </c>
      <c r="J53">
        <v>1.66</v>
      </c>
      <c r="K53" t="s">
        <v>42</v>
      </c>
      <c r="L53" t="s">
        <v>40</v>
      </c>
      <c r="M53" t="s">
        <v>44</v>
      </c>
      <c r="N53">
        <f t="shared" si="0"/>
        <v>1</v>
      </c>
    </row>
    <row r="54" spans="1:14">
      <c r="A54">
        <v>53</v>
      </c>
      <c r="B54" s="13">
        <v>42379</v>
      </c>
      <c r="C54">
        <v>1</v>
      </c>
      <c r="D54">
        <v>27.5</v>
      </c>
      <c r="E54">
        <v>52</v>
      </c>
      <c r="F54">
        <v>4</v>
      </c>
      <c r="G54" s="442">
        <v>3.58</v>
      </c>
      <c r="H54">
        <v>2.4500000000000002</v>
      </c>
      <c r="I54">
        <v>4.7</v>
      </c>
      <c r="J54">
        <v>1.92</v>
      </c>
      <c r="K54" t="s">
        <v>39</v>
      </c>
      <c r="L54" t="s">
        <v>43</v>
      </c>
      <c r="M54" t="s">
        <v>41</v>
      </c>
      <c r="N54">
        <f t="shared" si="0"/>
        <v>1</v>
      </c>
    </row>
    <row r="55" spans="1:14">
      <c r="A55">
        <v>54</v>
      </c>
      <c r="B55" s="13">
        <v>42380</v>
      </c>
      <c r="C55">
        <v>2</v>
      </c>
      <c r="D55">
        <v>25.7</v>
      </c>
      <c r="E55">
        <v>47</v>
      </c>
      <c r="F55">
        <v>5</v>
      </c>
      <c r="G55" s="442">
        <v>3.82</v>
      </c>
      <c r="H55">
        <v>4.0999999999999996</v>
      </c>
      <c r="I55">
        <v>3.55</v>
      </c>
      <c r="J55">
        <v>2.99</v>
      </c>
      <c r="K55" t="s">
        <v>39</v>
      </c>
      <c r="L55" t="s">
        <v>40</v>
      </c>
      <c r="M55" t="s">
        <v>41</v>
      </c>
      <c r="N55">
        <f t="shared" si="0"/>
        <v>1</v>
      </c>
    </row>
    <row r="56" spans="1:14">
      <c r="A56">
        <v>55</v>
      </c>
      <c r="B56" s="13">
        <v>42380</v>
      </c>
      <c r="C56">
        <v>2</v>
      </c>
      <c r="D56">
        <v>53</v>
      </c>
      <c r="E56">
        <v>42</v>
      </c>
      <c r="F56">
        <v>3</v>
      </c>
      <c r="G56" s="442">
        <v>4.09</v>
      </c>
      <c r="H56">
        <v>4.6399999999999997</v>
      </c>
      <c r="I56">
        <v>3.53</v>
      </c>
      <c r="J56">
        <v>2.78</v>
      </c>
      <c r="K56" t="s">
        <v>42</v>
      </c>
      <c r="L56" t="s">
        <v>40</v>
      </c>
      <c r="M56" t="s">
        <v>44</v>
      </c>
      <c r="N56">
        <f t="shared" si="0"/>
        <v>1</v>
      </c>
    </row>
    <row r="57" spans="1:14">
      <c r="A57">
        <v>56</v>
      </c>
      <c r="B57" s="13">
        <v>42380</v>
      </c>
      <c r="C57">
        <v>3</v>
      </c>
      <c r="D57">
        <v>31.1</v>
      </c>
      <c r="E57">
        <v>49</v>
      </c>
      <c r="F57">
        <v>2</v>
      </c>
      <c r="G57" s="442">
        <v>3.65</v>
      </c>
      <c r="H57">
        <v>4.41</v>
      </c>
      <c r="I57">
        <v>2.89</v>
      </c>
      <c r="J57">
        <v>2.97</v>
      </c>
      <c r="K57" t="s">
        <v>39</v>
      </c>
      <c r="L57" t="s">
        <v>47</v>
      </c>
      <c r="M57" t="s">
        <v>44</v>
      </c>
      <c r="N57">
        <f t="shared" si="0"/>
        <v>1</v>
      </c>
    </row>
    <row r="58" spans="1:14">
      <c r="A58">
        <v>57</v>
      </c>
      <c r="B58" s="13">
        <v>42380</v>
      </c>
      <c r="C58">
        <v>1</v>
      </c>
      <c r="D58">
        <v>56.5</v>
      </c>
      <c r="E58">
        <v>50</v>
      </c>
      <c r="F58">
        <v>3</v>
      </c>
      <c r="G58" s="442">
        <v>3.82</v>
      </c>
      <c r="H58">
        <v>4.68</v>
      </c>
      <c r="I58">
        <v>2.97</v>
      </c>
      <c r="J58">
        <v>3.9</v>
      </c>
      <c r="K58" t="s">
        <v>42</v>
      </c>
      <c r="L58" t="s">
        <v>40</v>
      </c>
      <c r="M58" t="s">
        <v>41</v>
      </c>
      <c r="N58">
        <f t="shared" si="0"/>
        <v>1</v>
      </c>
    </row>
    <row r="59" spans="1:14">
      <c r="A59">
        <v>58</v>
      </c>
      <c r="B59" s="13">
        <v>42380</v>
      </c>
      <c r="C59">
        <v>1</v>
      </c>
      <c r="D59">
        <v>34.200000000000003</v>
      </c>
      <c r="E59">
        <v>47</v>
      </c>
      <c r="F59">
        <v>4</v>
      </c>
      <c r="G59" s="442">
        <v>3.8</v>
      </c>
      <c r="H59">
        <v>4.37</v>
      </c>
      <c r="I59">
        <v>3.23</v>
      </c>
      <c r="J59">
        <v>4.08</v>
      </c>
      <c r="K59" t="s">
        <v>39</v>
      </c>
      <c r="L59" t="s">
        <v>46</v>
      </c>
      <c r="M59" t="s">
        <v>41</v>
      </c>
      <c r="N59">
        <f t="shared" si="0"/>
        <v>1</v>
      </c>
    </row>
    <row r="60" spans="1:14">
      <c r="A60">
        <v>59</v>
      </c>
      <c r="B60" s="13">
        <v>42380</v>
      </c>
      <c r="C60">
        <v>3</v>
      </c>
      <c r="D60">
        <v>41.7</v>
      </c>
      <c r="E60">
        <v>46</v>
      </c>
      <c r="F60">
        <v>3</v>
      </c>
      <c r="G60" s="442">
        <v>3.29</v>
      </c>
      <c r="H60">
        <v>2.3199999999999998</v>
      </c>
      <c r="I60">
        <v>4.26</v>
      </c>
      <c r="J60">
        <v>2.12</v>
      </c>
      <c r="K60" t="s">
        <v>42</v>
      </c>
      <c r="L60" t="s">
        <v>43</v>
      </c>
      <c r="M60" t="s">
        <v>44</v>
      </c>
      <c r="N60">
        <f t="shared" si="0"/>
        <v>0</v>
      </c>
    </row>
    <row r="61" spans="1:14">
      <c r="A61">
        <v>60</v>
      </c>
      <c r="B61" s="13">
        <v>42380</v>
      </c>
      <c r="C61">
        <v>1</v>
      </c>
      <c r="D61">
        <v>35.200000000000003</v>
      </c>
      <c r="E61">
        <v>56</v>
      </c>
      <c r="F61">
        <v>2</v>
      </c>
      <c r="G61" s="442">
        <v>2.81</v>
      </c>
      <c r="H61">
        <v>2.31</v>
      </c>
      <c r="I61">
        <v>3.3</v>
      </c>
      <c r="J61">
        <v>2.94</v>
      </c>
      <c r="K61" t="s">
        <v>42</v>
      </c>
      <c r="L61" t="s">
        <v>40</v>
      </c>
      <c r="M61" t="s">
        <v>44</v>
      </c>
      <c r="N61">
        <f t="shared" si="0"/>
        <v>0</v>
      </c>
    </row>
    <row r="62" spans="1:14">
      <c r="A62">
        <v>61</v>
      </c>
      <c r="B62" s="13">
        <v>42380</v>
      </c>
      <c r="C62">
        <v>2</v>
      </c>
      <c r="D62">
        <v>39.6</v>
      </c>
      <c r="E62">
        <v>50</v>
      </c>
      <c r="F62">
        <v>4</v>
      </c>
      <c r="G62" s="442">
        <v>3.99</v>
      </c>
      <c r="H62">
        <v>4.9000000000000004</v>
      </c>
      <c r="I62">
        <v>3.07</v>
      </c>
      <c r="J62">
        <v>2.21</v>
      </c>
      <c r="K62" t="s">
        <v>42</v>
      </c>
      <c r="L62" t="s">
        <v>40</v>
      </c>
      <c r="M62" t="s">
        <v>41</v>
      </c>
      <c r="N62">
        <f t="shared" si="0"/>
        <v>1</v>
      </c>
    </row>
    <row r="63" spans="1:14">
      <c r="A63">
        <v>62</v>
      </c>
      <c r="B63" s="13">
        <v>42380</v>
      </c>
      <c r="C63">
        <v>3</v>
      </c>
      <c r="D63">
        <v>26</v>
      </c>
      <c r="E63">
        <v>39</v>
      </c>
      <c r="F63">
        <v>3</v>
      </c>
      <c r="G63" s="442">
        <v>2.88</v>
      </c>
      <c r="H63">
        <v>2.44</v>
      </c>
      <c r="I63">
        <v>3.31</v>
      </c>
      <c r="J63">
        <v>2.86</v>
      </c>
      <c r="K63" t="s">
        <v>39</v>
      </c>
      <c r="L63" t="s">
        <v>40</v>
      </c>
      <c r="M63" t="s">
        <v>41</v>
      </c>
      <c r="N63">
        <f t="shared" si="0"/>
        <v>0</v>
      </c>
    </row>
    <row r="64" spans="1:14">
      <c r="A64">
        <v>63</v>
      </c>
      <c r="B64" s="13">
        <v>42380</v>
      </c>
      <c r="C64">
        <v>2</v>
      </c>
      <c r="D64">
        <v>47.4</v>
      </c>
      <c r="E64">
        <v>50</v>
      </c>
      <c r="F64">
        <v>4</v>
      </c>
      <c r="G64" s="442">
        <v>3.62</v>
      </c>
      <c r="H64">
        <v>3.39</v>
      </c>
      <c r="I64">
        <v>4.8600000000000003</v>
      </c>
      <c r="J64">
        <v>1.1399999999999999</v>
      </c>
      <c r="K64" t="s">
        <v>42</v>
      </c>
      <c r="L64" t="s">
        <v>40</v>
      </c>
      <c r="M64" t="s">
        <v>44</v>
      </c>
      <c r="N64">
        <f t="shared" si="0"/>
        <v>1</v>
      </c>
    </row>
    <row r="65" spans="1:14">
      <c r="A65">
        <v>64</v>
      </c>
      <c r="B65" s="13">
        <v>42380</v>
      </c>
      <c r="C65">
        <v>2</v>
      </c>
      <c r="D65">
        <v>22.8</v>
      </c>
      <c r="E65">
        <v>52</v>
      </c>
      <c r="F65">
        <v>5</v>
      </c>
      <c r="G65" s="442">
        <v>4.3499999999999996</v>
      </c>
      <c r="H65">
        <v>4.91</v>
      </c>
      <c r="I65">
        <v>3.79</v>
      </c>
      <c r="J65">
        <v>3.92</v>
      </c>
      <c r="K65" t="s">
        <v>39</v>
      </c>
      <c r="L65" t="s">
        <v>40</v>
      </c>
      <c r="M65" t="s">
        <v>44</v>
      </c>
      <c r="N65">
        <f t="shared" si="0"/>
        <v>1</v>
      </c>
    </row>
    <row r="66" spans="1:14">
      <c r="A66">
        <v>65</v>
      </c>
      <c r="B66" s="13">
        <v>42380</v>
      </c>
      <c r="C66">
        <v>3</v>
      </c>
      <c r="D66">
        <v>23.9</v>
      </c>
      <c r="E66">
        <v>47</v>
      </c>
      <c r="F66">
        <v>4</v>
      </c>
      <c r="G66" s="442">
        <v>3.62</v>
      </c>
      <c r="H66">
        <v>4.41</v>
      </c>
      <c r="I66">
        <v>3.84</v>
      </c>
      <c r="J66">
        <v>2.84</v>
      </c>
      <c r="K66" t="s">
        <v>39</v>
      </c>
      <c r="L66" t="s">
        <v>40</v>
      </c>
      <c r="M66" t="s">
        <v>41</v>
      </c>
      <c r="N66">
        <f t="shared" si="0"/>
        <v>1</v>
      </c>
    </row>
    <row r="67" spans="1:14">
      <c r="A67">
        <v>66</v>
      </c>
      <c r="B67" s="13">
        <v>42380</v>
      </c>
      <c r="C67">
        <v>3</v>
      </c>
      <c r="D67">
        <v>42.5</v>
      </c>
      <c r="E67">
        <v>51</v>
      </c>
      <c r="F67">
        <v>3</v>
      </c>
      <c r="G67" s="442">
        <v>3.24</v>
      </c>
      <c r="H67">
        <v>3.91</v>
      </c>
      <c r="I67">
        <v>4.58</v>
      </c>
      <c r="J67">
        <v>4.16</v>
      </c>
      <c r="K67" t="s">
        <v>42</v>
      </c>
      <c r="L67" t="s">
        <v>47</v>
      </c>
      <c r="M67" t="s">
        <v>41</v>
      </c>
      <c r="N67">
        <f t="shared" ref="N67:N101" si="1">IF(G67&gt;=3.5,1,0)</f>
        <v>0</v>
      </c>
    </row>
    <row r="68" spans="1:14">
      <c r="A68">
        <v>67</v>
      </c>
      <c r="B68" s="13">
        <v>42380</v>
      </c>
      <c r="C68">
        <v>2</v>
      </c>
      <c r="D68">
        <v>27.1</v>
      </c>
      <c r="E68">
        <v>48</v>
      </c>
      <c r="F68">
        <v>5</v>
      </c>
      <c r="G68" s="442">
        <v>4.63</v>
      </c>
      <c r="H68">
        <v>4.88</v>
      </c>
      <c r="I68">
        <v>4.37</v>
      </c>
      <c r="J68">
        <v>4.22</v>
      </c>
      <c r="K68" t="s">
        <v>39</v>
      </c>
      <c r="L68" t="s">
        <v>43</v>
      </c>
      <c r="M68" t="s">
        <v>44</v>
      </c>
      <c r="N68">
        <f t="shared" si="1"/>
        <v>1</v>
      </c>
    </row>
    <row r="69" spans="1:14">
      <c r="A69">
        <v>68</v>
      </c>
      <c r="B69" s="13">
        <v>42380</v>
      </c>
      <c r="C69">
        <v>1</v>
      </c>
      <c r="D69">
        <v>28.7</v>
      </c>
      <c r="E69">
        <v>44</v>
      </c>
      <c r="F69">
        <v>4</v>
      </c>
      <c r="G69" s="442">
        <v>3.99</v>
      </c>
      <c r="H69">
        <v>4.66</v>
      </c>
      <c r="I69">
        <v>3.32</v>
      </c>
      <c r="J69">
        <v>3.85</v>
      </c>
      <c r="K69" t="s">
        <v>39</v>
      </c>
      <c r="L69" t="s">
        <v>40</v>
      </c>
      <c r="M69" t="s">
        <v>44</v>
      </c>
      <c r="N69">
        <f t="shared" si="1"/>
        <v>1</v>
      </c>
    </row>
    <row r="70" spans="1:14">
      <c r="A70">
        <v>69</v>
      </c>
      <c r="B70" s="13">
        <v>42380</v>
      </c>
      <c r="C70">
        <v>2</v>
      </c>
      <c r="D70">
        <v>45.3</v>
      </c>
      <c r="E70">
        <v>53</v>
      </c>
      <c r="F70">
        <v>4</v>
      </c>
      <c r="G70" s="442">
        <v>4.8899999999999997</v>
      </c>
      <c r="H70">
        <v>4.99</v>
      </c>
      <c r="I70">
        <v>4.8</v>
      </c>
      <c r="J70">
        <v>4.97</v>
      </c>
      <c r="K70" t="s">
        <v>42</v>
      </c>
      <c r="L70" t="s">
        <v>43</v>
      </c>
      <c r="M70" t="s">
        <v>41</v>
      </c>
      <c r="N70">
        <f t="shared" si="1"/>
        <v>1</v>
      </c>
    </row>
    <row r="71" spans="1:14">
      <c r="A71">
        <v>70</v>
      </c>
      <c r="B71" s="13">
        <v>42380</v>
      </c>
      <c r="C71">
        <v>1</v>
      </c>
      <c r="D71">
        <v>29</v>
      </c>
      <c r="E71">
        <v>53</v>
      </c>
      <c r="F71">
        <v>3</v>
      </c>
      <c r="G71" s="442">
        <v>4.1500000000000004</v>
      </c>
      <c r="H71">
        <v>3.5</v>
      </c>
      <c r="I71">
        <v>4.8099999999999996</v>
      </c>
      <c r="J71">
        <v>2.99</v>
      </c>
      <c r="K71" t="s">
        <v>39</v>
      </c>
      <c r="L71" t="s">
        <v>40</v>
      </c>
      <c r="M71" t="s">
        <v>41</v>
      </c>
      <c r="N71">
        <f t="shared" si="1"/>
        <v>1</v>
      </c>
    </row>
    <row r="72" spans="1:14">
      <c r="A72">
        <v>71</v>
      </c>
      <c r="B72" s="13">
        <v>42380</v>
      </c>
      <c r="C72">
        <v>2</v>
      </c>
      <c r="D72">
        <v>27.4</v>
      </c>
      <c r="E72">
        <v>56</v>
      </c>
      <c r="F72">
        <v>3</v>
      </c>
      <c r="G72" s="442">
        <v>3.9</v>
      </c>
      <c r="H72">
        <v>4.78</v>
      </c>
      <c r="I72">
        <v>3.02</v>
      </c>
      <c r="J72">
        <v>3.01</v>
      </c>
      <c r="K72" t="s">
        <v>39</v>
      </c>
      <c r="L72" t="s">
        <v>47</v>
      </c>
      <c r="M72" t="s">
        <v>44</v>
      </c>
      <c r="N72">
        <f t="shared" si="1"/>
        <v>1</v>
      </c>
    </row>
    <row r="73" spans="1:14">
      <c r="A73">
        <v>72</v>
      </c>
      <c r="B73" s="13">
        <v>42380</v>
      </c>
      <c r="C73">
        <v>3</v>
      </c>
      <c r="D73">
        <v>27.1</v>
      </c>
      <c r="E73">
        <v>56</v>
      </c>
      <c r="F73">
        <v>5</v>
      </c>
      <c r="G73" s="442">
        <v>4.93</v>
      </c>
      <c r="H73">
        <v>4.8499999999999996</v>
      </c>
      <c r="I73">
        <v>5</v>
      </c>
      <c r="J73">
        <v>3.97</v>
      </c>
      <c r="K73" t="s">
        <v>39</v>
      </c>
      <c r="L73" t="s">
        <v>40</v>
      </c>
      <c r="M73" t="s">
        <v>44</v>
      </c>
      <c r="N73">
        <f t="shared" si="1"/>
        <v>1</v>
      </c>
    </row>
    <row r="74" spans="1:14">
      <c r="A74">
        <v>73</v>
      </c>
      <c r="B74" s="13">
        <v>42380</v>
      </c>
      <c r="C74">
        <v>1</v>
      </c>
      <c r="D74">
        <v>35.5</v>
      </c>
      <c r="E74">
        <v>52</v>
      </c>
      <c r="F74">
        <v>4</v>
      </c>
      <c r="G74" s="442">
        <v>3.56</v>
      </c>
      <c r="H74">
        <v>4.93</v>
      </c>
      <c r="I74">
        <v>2.19</v>
      </c>
      <c r="J74">
        <v>2.11</v>
      </c>
      <c r="K74" t="s">
        <v>42</v>
      </c>
      <c r="L74" t="s">
        <v>40</v>
      </c>
      <c r="M74" t="s">
        <v>41</v>
      </c>
      <c r="N74">
        <f t="shared" si="1"/>
        <v>1</v>
      </c>
    </row>
    <row r="75" spans="1:14">
      <c r="A75">
        <v>74</v>
      </c>
      <c r="B75" s="13">
        <v>42380</v>
      </c>
      <c r="C75">
        <v>2</v>
      </c>
      <c r="D75">
        <v>38</v>
      </c>
      <c r="E75">
        <v>46</v>
      </c>
      <c r="F75">
        <v>4</v>
      </c>
      <c r="G75" s="442">
        <v>4.4400000000000004</v>
      </c>
      <c r="H75">
        <v>4.92</v>
      </c>
      <c r="I75">
        <v>3.96</v>
      </c>
      <c r="J75">
        <v>3.92</v>
      </c>
      <c r="K75" t="s">
        <v>42</v>
      </c>
      <c r="L75" t="s">
        <v>40</v>
      </c>
      <c r="M75" t="s">
        <v>41</v>
      </c>
      <c r="N75">
        <f t="shared" si="1"/>
        <v>1</v>
      </c>
    </row>
    <row r="76" spans="1:14">
      <c r="A76">
        <v>75</v>
      </c>
      <c r="B76" s="13">
        <v>42381</v>
      </c>
      <c r="C76">
        <v>3</v>
      </c>
      <c r="D76">
        <v>21.1</v>
      </c>
      <c r="E76">
        <v>46</v>
      </c>
      <c r="F76">
        <v>4</v>
      </c>
      <c r="G76" s="442">
        <v>3.43</v>
      </c>
      <c r="H76">
        <v>4.18</v>
      </c>
      <c r="I76">
        <v>2.68</v>
      </c>
      <c r="J76">
        <v>2.69</v>
      </c>
      <c r="K76" t="s">
        <v>39</v>
      </c>
      <c r="L76" t="s">
        <v>43</v>
      </c>
      <c r="M76" t="s">
        <v>44</v>
      </c>
      <c r="N76">
        <f t="shared" si="1"/>
        <v>0</v>
      </c>
    </row>
    <row r="77" spans="1:14">
      <c r="A77">
        <v>76</v>
      </c>
      <c r="B77" s="13">
        <v>42381</v>
      </c>
      <c r="C77">
        <v>1</v>
      </c>
      <c r="D77">
        <v>23</v>
      </c>
      <c r="E77">
        <v>58</v>
      </c>
      <c r="F77">
        <v>3</v>
      </c>
      <c r="G77" s="442">
        <v>3.26</v>
      </c>
      <c r="H77">
        <v>4.76</v>
      </c>
      <c r="I77">
        <v>3.76</v>
      </c>
      <c r="J77">
        <v>2.12</v>
      </c>
      <c r="K77" t="s">
        <v>39</v>
      </c>
      <c r="L77" t="s">
        <v>43</v>
      </c>
      <c r="M77" t="s">
        <v>44</v>
      </c>
      <c r="N77">
        <f t="shared" si="1"/>
        <v>0</v>
      </c>
    </row>
    <row r="78" spans="1:14">
      <c r="A78">
        <v>77</v>
      </c>
      <c r="B78" s="13">
        <v>42381</v>
      </c>
      <c r="C78">
        <v>1</v>
      </c>
      <c r="D78">
        <v>45.6</v>
      </c>
      <c r="E78">
        <v>57</v>
      </c>
      <c r="F78">
        <v>4</v>
      </c>
      <c r="G78" s="442">
        <v>4.8</v>
      </c>
      <c r="H78">
        <v>4.8099999999999996</v>
      </c>
      <c r="I78">
        <v>4.79</v>
      </c>
      <c r="J78">
        <v>3</v>
      </c>
      <c r="K78" t="s">
        <v>42</v>
      </c>
      <c r="L78" t="s">
        <v>43</v>
      </c>
      <c r="M78" t="s">
        <v>41</v>
      </c>
      <c r="N78">
        <f t="shared" si="1"/>
        <v>1</v>
      </c>
    </row>
    <row r="79" spans="1:14">
      <c r="A79">
        <v>78</v>
      </c>
      <c r="B79" s="13">
        <v>42381</v>
      </c>
      <c r="C79">
        <v>1</v>
      </c>
      <c r="D79">
        <v>39.9</v>
      </c>
      <c r="E79">
        <v>52</v>
      </c>
      <c r="F79">
        <v>2</v>
      </c>
      <c r="G79" s="442">
        <v>1.72</v>
      </c>
      <c r="H79">
        <v>1.17</v>
      </c>
      <c r="I79">
        <v>2.2599999999999998</v>
      </c>
      <c r="J79">
        <v>3.32</v>
      </c>
      <c r="K79" t="s">
        <v>42</v>
      </c>
      <c r="L79" t="s">
        <v>40</v>
      </c>
      <c r="M79" t="s">
        <v>41</v>
      </c>
      <c r="N79">
        <f t="shared" si="1"/>
        <v>0</v>
      </c>
    </row>
    <row r="80" spans="1:14">
      <c r="A80">
        <v>79</v>
      </c>
      <c r="B80" s="13">
        <v>42381</v>
      </c>
      <c r="C80">
        <v>3</v>
      </c>
      <c r="D80">
        <v>23.6</v>
      </c>
      <c r="E80">
        <v>37</v>
      </c>
      <c r="F80">
        <v>2</v>
      </c>
      <c r="G80" s="442">
        <v>2.19</v>
      </c>
      <c r="H80">
        <v>1</v>
      </c>
      <c r="I80">
        <v>2.38</v>
      </c>
      <c r="J80">
        <v>4.95</v>
      </c>
      <c r="K80" t="s">
        <v>39</v>
      </c>
      <c r="L80" t="s">
        <v>40</v>
      </c>
      <c r="M80" t="s">
        <v>44</v>
      </c>
      <c r="N80">
        <f t="shared" si="1"/>
        <v>0</v>
      </c>
    </row>
    <row r="81" spans="1:14">
      <c r="A81">
        <v>80</v>
      </c>
      <c r="B81" s="13">
        <v>42381</v>
      </c>
      <c r="C81">
        <v>2</v>
      </c>
      <c r="D81">
        <v>34.5</v>
      </c>
      <c r="E81">
        <v>47</v>
      </c>
      <c r="F81">
        <v>4</v>
      </c>
      <c r="G81" s="442">
        <v>4.9400000000000004</v>
      </c>
      <c r="H81">
        <v>4.93</v>
      </c>
      <c r="I81">
        <v>4.9400000000000004</v>
      </c>
      <c r="J81">
        <v>2.08</v>
      </c>
      <c r="K81" t="s">
        <v>39</v>
      </c>
      <c r="L81" t="s">
        <v>40</v>
      </c>
      <c r="M81" t="s">
        <v>44</v>
      </c>
      <c r="N81">
        <f t="shared" si="1"/>
        <v>1</v>
      </c>
    </row>
    <row r="82" spans="1:14">
      <c r="A82">
        <v>81</v>
      </c>
      <c r="B82" s="13">
        <v>42381</v>
      </c>
      <c r="C82">
        <v>3</v>
      </c>
      <c r="D82">
        <v>33.6</v>
      </c>
      <c r="E82">
        <v>53</v>
      </c>
      <c r="F82">
        <v>3</v>
      </c>
      <c r="G82" s="442">
        <v>4.1100000000000003</v>
      </c>
      <c r="H82">
        <v>3.49</v>
      </c>
      <c r="I82">
        <v>4.7300000000000004</v>
      </c>
      <c r="J82">
        <v>3.28</v>
      </c>
      <c r="K82" t="s">
        <v>39</v>
      </c>
      <c r="L82" t="s">
        <v>47</v>
      </c>
      <c r="M82" t="s">
        <v>41</v>
      </c>
      <c r="N82">
        <f t="shared" si="1"/>
        <v>1</v>
      </c>
    </row>
    <row r="83" spans="1:14">
      <c r="A83">
        <v>82</v>
      </c>
      <c r="B83" s="13">
        <v>42381</v>
      </c>
      <c r="C83">
        <v>2</v>
      </c>
      <c r="D83">
        <v>48.8</v>
      </c>
      <c r="E83">
        <v>49</v>
      </c>
      <c r="F83">
        <v>3</v>
      </c>
      <c r="G83" s="442">
        <v>4.53</v>
      </c>
      <c r="H83">
        <v>4.1100000000000003</v>
      </c>
      <c r="I83">
        <v>4.95</v>
      </c>
      <c r="J83">
        <v>4.88</v>
      </c>
      <c r="K83" t="s">
        <v>42</v>
      </c>
      <c r="L83" t="s">
        <v>40</v>
      </c>
      <c r="M83" t="s">
        <v>41</v>
      </c>
      <c r="N83">
        <f t="shared" si="1"/>
        <v>1</v>
      </c>
    </row>
    <row r="84" spans="1:14">
      <c r="A84">
        <v>83</v>
      </c>
      <c r="B84" s="13">
        <v>42381</v>
      </c>
      <c r="C84">
        <v>2</v>
      </c>
      <c r="D84">
        <v>32.4</v>
      </c>
      <c r="E84">
        <v>49</v>
      </c>
      <c r="F84">
        <v>5</v>
      </c>
      <c r="G84" s="442">
        <v>4.91</v>
      </c>
      <c r="H84">
        <v>4.97</v>
      </c>
      <c r="I84">
        <v>4.8499999999999996</v>
      </c>
      <c r="J84">
        <v>3.87</v>
      </c>
      <c r="K84" t="s">
        <v>39</v>
      </c>
      <c r="L84" t="s">
        <v>40</v>
      </c>
      <c r="M84" t="s">
        <v>44</v>
      </c>
      <c r="N84">
        <f t="shared" si="1"/>
        <v>1</v>
      </c>
    </row>
    <row r="85" spans="1:14">
      <c r="A85">
        <v>84</v>
      </c>
      <c r="B85" s="13">
        <v>42381</v>
      </c>
      <c r="C85">
        <v>1</v>
      </c>
      <c r="D85">
        <v>46.3</v>
      </c>
      <c r="E85">
        <v>41</v>
      </c>
      <c r="F85">
        <v>3</v>
      </c>
      <c r="G85" s="442">
        <v>3.01</v>
      </c>
      <c r="H85">
        <v>2.52</v>
      </c>
      <c r="I85">
        <v>3.5</v>
      </c>
      <c r="J85">
        <v>2.79</v>
      </c>
      <c r="K85" t="s">
        <v>42</v>
      </c>
      <c r="L85" t="s">
        <v>40</v>
      </c>
      <c r="M85" t="s">
        <v>44</v>
      </c>
      <c r="N85">
        <f t="shared" si="1"/>
        <v>0</v>
      </c>
    </row>
    <row r="86" spans="1:14">
      <c r="A86">
        <v>85</v>
      </c>
      <c r="B86" s="13">
        <v>42381</v>
      </c>
      <c r="C86">
        <v>1</v>
      </c>
      <c r="D86">
        <v>26.1</v>
      </c>
      <c r="E86">
        <v>54</v>
      </c>
      <c r="F86">
        <v>3</v>
      </c>
      <c r="G86" s="442">
        <v>2.65</v>
      </c>
      <c r="H86">
        <v>2.2400000000000002</v>
      </c>
      <c r="I86">
        <v>3.06</v>
      </c>
      <c r="J86">
        <v>4.08</v>
      </c>
      <c r="K86" t="s">
        <v>39</v>
      </c>
      <c r="L86" t="s">
        <v>45</v>
      </c>
      <c r="M86" t="s">
        <v>41</v>
      </c>
      <c r="N86">
        <f t="shared" si="1"/>
        <v>0</v>
      </c>
    </row>
    <row r="87" spans="1:14">
      <c r="A87">
        <v>86</v>
      </c>
      <c r="B87" s="13">
        <v>42381</v>
      </c>
      <c r="C87">
        <v>3</v>
      </c>
      <c r="D87">
        <v>42.4</v>
      </c>
      <c r="E87">
        <v>46</v>
      </c>
      <c r="F87">
        <v>4</v>
      </c>
      <c r="G87" s="442">
        <v>3.51</v>
      </c>
      <c r="H87">
        <v>4.95</v>
      </c>
      <c r="I87">
        <v>3.06</v>
      </c>
      <c r="J87">
        <v>4.93</v>
      </c>
      <c r="K87" t="s">
        <v>42</v>
      </c>
      <c r="L87" t="s">
        <v>43</v>
      </c>
      <c r="M87" t="s">
        <v>41</v>
      </c>
      <c r="N87">
        <f t="shared" si="1"/>
        <v>1</v>
      </c>
    </row>
    <row r="88" spans="1:14">
      <c r="A88">
        <v>87</v>
      </c>
      <c r="B88" s="13">
        <v>42381</v>
      </c>
      <c r="C88">
        <v>2</v>
      </c>
      <c r="D88">
        <v>43.4</v>
      </c>
      <c r="E88">
        <v>43</v>
      </c>
      <c r="F88">
        <v>2</v>
      </c>
      <c r="G88" s="442">
        <v>3.39</v>
      </c>
      <c r="H88">
        <v>4.28</v>
      </c>
      <c r="I88">
        <v>2.4900000000000002</v>
      </c>
      <c r="J88">
        <v>4.84</v>
      </c>
      <c r="K88" t="s">
        <v>42</v>
      </c>
      <c r="L88" t="s">
        <v>40</v>
      </c>
      <c r="M88" t="s">
        <v>44</v>
      </c>
      <c r="N88">
        <f t="shared" si="1"/>
        <v>0</v>
      </c>
    </row>
    <row r="89" spans="1:14">
      <c r="A89">
        <v>88</v>
      </c>
      <c r="B89" s="13">
        <v>42381</v>
      </c>
      <c r="C89">
        <v>1</v>
      </c>
      <c r="D89">
        <v>45.1</v>
      </c>
      <c r="E89">
        <v>49</v>
      </c>
      <c r="F89">
        <v>2</v>
      </c>
      <c r="G89" s="442">
        <v>3.92</v>
      </c>
      <c r="H89">
        <v>3.01</v>
      </c>
      <c r="I89">
        <v>4.83</v>
      </c>
      <c r="J89">
        <v>2.84</v>
      </c>
      <c r="K89" t="s">
        <v>42</v>
      </c>
      <c r="L89" t="s">
        <v>40</v>
      </c>
      <c r="M89" t="s">
        <v>44</v>
      </c>
      <c r="N89">
        <f t="shared" si="1"/>
        <v>1</v>
      </c>
    </row>
    <row r="90" spans="1:14">
      <c r="A90">
        <v>89</v>
      </c>
      <c r="B90" s="13">
        <v>42381</v>
      </c>
      <c r="C90">
        <v>3</v>
      </c>
      <c r="D90">
        <v>23.6</v>
      </c>
      <c r="E90">
        <v>36</v>
      </c>
      <c r="F90">
        <v>4</v>
      </c>
      <c r="G90" s="442">
        <v>3.41</v>
      </c>
      <c r="H90">
        <v>3.84</v>
      </c>
      <c r="I90">
        <v>2.98</v>
      </c>
      <c r="J90">
        <v>1.87</v>
      </c>
      <c r="K90" t="s">
        <v>39</v>
      </c>
      <c r="L90" t="s">
        <v>40</v>
      </c>
      <c r="M90" t="s">
        <v>41</v>
      </c>
      <c r="N90">
        <f t="shared" si="1"/>
        <v>0</v>
      </c>
    </row>
    <row r="91" spans="1:14">
      <c r="A91">
        <v>90</v>
      </c>
      <c r="B91" s="13">
        <v>42384</v>
      </c>
      <c r="C91">
        <v>1</v>
      </c>
      <c r="D91">
        <v>29.2</v>
      </c>
      <c r="E91">
        <v>51</v>
      </c>
      <c r="F91">
        <v>4</v>
      </c>
      <c r="G91" s="442">
        <v>4.24</v>
      </c>
      <c r="H91">
        <v>4.58</v>
      </c>
      <c r="I91">
        <v>3.9</v>
      </c>
      <c r="J91">
        <v>3.86</v>
      </c>
      <c r="K91" t="s">
        <v>39</v>
      </c>
      <c r="L91" t="s">
        <v>40</v>
      </c>
      <c r="M91" t="s">
        <v>41</v>
      </c>
      <c r="N91">
        <f t="shared" si="1"/>
        <v>1</v>
      </c>
    </row>
    <row r="92" spans="1:14">
      <c r="A92">
        <v>91</v>
      </c>
      <c r="B92" s="13">
        <v>42384</v>
      </c>
      <c r="C92">
        <v>2</v>
      </c>
      <c r="D92">
        <v>57.9</v>
      </c>
      <c r="E92">
        <v>43</v>
      </c>
      <c r="F92">
        <v>4</v>
      </c>
      <c r="G92" s="442">
        <v>4.74</v>
      </c>
      <c r="H92">
        <v>4.83</v>
      </c>
      <c r="I92">
        <v>4.6399999999999997</v>
      </c>
      <c r="J92">
        <v>4.9400000000000004</v>
      </c>
      <c r="K92" t="s">
        <v>42</v>
      </c>
      <c r="L92" t="s">
        <v>40</v>
      </c>
      <c r="M92" t="s">
        <v>44</v>
      </c>
      <c r="N92">
        <f t="shared" si="1"/>
        <v>1</v>
      </c>
    </row>
    <row r="93" spans="1:14">
      <c r="A93">
        <v>92</v>
      </c>
      <c r="B93" s="13">
        <v>42384</v>
      </c>
      <c r="C93">
        <v>1</v>
      </c>
      <c r="D93">
        <v>20.399999999999999</v>
      </c>
      <c r="E93">
        <v>47</v>
      </c>
      <c r="F93">
        <v>4</v>
      </c>
      <c r="G93" s="442">
        <v>3.97</v>
      </c>
      <c r="H93">
        <v>4.3499999999999996</v>
      </c>
      <c r="I93">
        <v>3.6</v>
      </c>
      <c r="J93">
        <v>3.83</v>
      </c>
      <c r="K93" t="s">
        <v>39</v>
      </c>
      <c r="L93" t="s">
        <v>46</v>
      </c>
      <c r="M93" t="s">
        <v>44</v>
      </c>
      <c r="N93">
        <f t="shared" si="1"/>
        <v>1</v>
      </c>
    </row>
    <row r="94" spans="1:14">
      <c r="A94">
        <v>93</v>
      </c>
      <c r="B94" s="13">
        <v>42384</v>
      </c>
      <c r="C94">
        <v>3</v>
      </c>
      <c r="D94">
        <v>33</v>
      </c>
      <c r="E94">
        <v>50</v>
      </c>
      <c r="F94">
        <v>3</v>
      </c>
      <c r="G94" s="442">
        <v>4.43</v>
      </c>
      <c r="H94">
        <v>4.59</v>
      </c>
      <c r="I94">
        <v>4.2699999999999996</v>
      </c>
      <c r="J94">
        <v>3.97</v>
      </c>
      <c r="K94" t="s">
        <v>39</v>
      </c>
      <c r="L94" t="s">
        <v>40</v>
      </c>
      <c r="M94" t="s">
        <v>41</v>
      </c>
      <c r="N94">
        <f t="shared" si="1"/>
        <v>1</v>
      </c>
    </row>
    <row r="95" spans="1:14">
      <c r="A95">
        <v>94</v>
      </c>
      <c r="B95" s="13">
        <v>42384</v>
      </c>
      <c r="C95">
        <v>2</v>
      </c>
      <c r="D95">
        <v>25.2</v>
      </c>
      <c r="E95">
        <v>45</v>
      </c>
      <c r="F95">
        <v>3</v>
      </c>
      <c r="G95" s="442">
        <v>4.33</v>
      </c>
      <c r="H95">
        <v>4.88</v>
      </c>
      <c r="I95">
        <v>3.78</v>
      </c>
      <c r="J95">
        <v>2.0099999999999998</v>
      </c>
      <c r="K95" t="s">
        <v>39</v>
      </c>
      <c r="L95" t="s">
        <v>43</v>
      </c>
      <c r="M95" t="s">
        <v>41</v>
      </c>
      <c r="N95">
        <f t="shared" si="1"/>
        <v>1</v>
      </c>
    </row>
    <row r="96" spans="1:14">
      <c r="A96">
        <v>95</v>
      </c>
      <c r="B96" s="13">
        <v>42384</v>
      </c>
      <c r="C96">
        <v>1</v>
      </c>
      <c r="D96">
        <v>50.4</v>
      </c>
      <c r="E96">
        <v>57</v>
      </c>
      <c r="F96">
        <v>3</v>
      </c>
      <c r="G96" s="442">
        <v>4.0199999999999996</v>
      </c>
      <c r="H96">
        <v>4.91</v>
      </c>
      <c r="I96">
        <v>3.13</v>
      </c>
      <c r="J96">
        <v>1.83</v>
      </c>
      <c r="K96" t="s">
        <v>42</v>
      </c>
      <c r="L96" t="s">
        <v>43</v>
      </c>
      <c r="M96" t="s">
        <v>44</v>
      </c>
      <c r="N96">
        <f t="shared" si="1"/>
        <v>1</v>
      </c>
    </row>
    <row r="97" spans="1:14">
      <c r="A97">
        <v>96</v>
      </c>
      <c r="B97" s="13">
        <v>42384</v>
      </c>
      <c r="C97">
        <v>1</v>
      </c>
      <c r="D97">
        <v>29.4</v>
      </c>
      <c r="E97">
        <v>56</v>
      </c>
      <c r="F97">
        <v>1</v>
      </c>
      <c r="G97" s="442">
        <v>2.56</v>
      </c>
      <c r="H97">
        <v>1.01</v>
      </c>
      <c r="I97">
        <v>2.12</v>
      </c>
      <c r="J97">
        <v>1.1299999999999999</v>
      </c>
      <c r="K97" t="s">
        <v>39</v>
      </c>
      <c r="L97" t="s">
        <v>47</v>
      </c>
      <c r="M97" t="s">
        <v>44</v>
      </c>
      <c r="N97">
        <f t="shared" si="1"/>
        <v>0</v>
      </c>
    </row>
    <row r="98" spans="1:14">
      <c r="A98">
        <v>97</v>
      </c>
      <c r="B98" s="13">
        <v>42384</v>
      </c>
      <c r="C98">
        <v>2</v>
      </c>
      <c r="D98">
        <v>43.4</v>
      </c>
      <c r="E98">
        <v>47</v>
      </c>
      <c r="F98">
        <v>4</v>
      </c>
      <c r="G98" s="442">
        <v>4.4000000000000004</v>
      </c>
      <c r="H98">
        <v>4.71</v>
      </c>
      <c r="I98">
        <v>4.0999999999999996</v>
      </c>
      <c r="J98">
        <v>3.05</v>
      </c>
      <c r="K98" t="s">
        <v>42</v>
      </c>
      <c r="L98" t="s">
        <v>40</v>
      </c>
      <c r="M98" t="s">
        <v>41</v>
      </c>
      <c r="N98">
        <f t="shared" si="1"/>
        <v>1</v>
      </c>
    </row>
    <row r="99" spans="1:14">
      <c r="A99">
        <v>98</v>
      </c>
      <c r="B99" s="13">
        <v>42384</v>
      </c>
      <c r="C99">
        <v>2</v>
      </c>
      <c r="D99">
        <v>36.799999999999997</v>
      </c>
      <c r="E99">
        <v>50</v>
      </c>
      <c r="F99">
        <v>4</v>
      </c>
      <c r="G99" s="442">
        <v>4.72</v>
      </c>
      <c r="H99">
        <v>4.6500000000000004</v>
      </c>
      <c r="I99">
        <v>4.79</v>
      </c>
      <c r="J99">
        <v>2.97</v>
      </c>
      <c r="K99" t="s">
        <v>42</v>
      </c>
      <c r="L99" t="s">
        <v>40</v>
      </c>
      <c r="M99" t="s">
        <v>41</v>
      </c>
      <c r="N99">
        <f t="shared" si="1"/>
        <v>1</v>
      </c>
    </row>
    <row r="100" spans="1:14">
      <c r="A100">
        <v>99</v>
      </c>
      <c r="B100" s="13">
        <v>42384</v>
      </c>
      <c r="C100">
        <v>1</v>
      </c>
      <c r="D100">
        <v>43.5</v>
      </c>
      <c r="E100">
        <v>47</v>
      </c>
      <c r="F100">
        <v>3</v>
      </c>
      <c r="G100" s="442">
        <v>2.9</v>
      </c>
      <c r="H100">
        <v>2.23</v>
      </c>
      <c r="I100">
        <v>3.57</v>
      </c>
      <c r="J100">
        <v>4.0599999999999996</v>
      </c>
      <c r="K100" t="s">
        <v>42</v>
      </c>
      <c r="L100" t="s">
        <v>46</v>
      </c>
      <c r="M100" t="s">
        <v>44</v>
      </c>
      <c r="N100">
        <f t="shared" si="1"/>
        <v>0</v>
      </c>
    </row>
    <row r="101" spans="1:14">
      <c r="A101">
        <v>100</v>
      </c>
      <c r="B101" s="13">
        <v>42384</v>
      </c>
      <c r="C101">
        <v>3</v>
      </c>
      <c r="D101">
        <v>34.299999999999997</v>
      </c>
      <c r="E101">
        <v>46</v>
      </c>
      <c r="F101">
        <v>5</v>
      </c>
      <c r="G101" s="442">
        <v>3.98</v>
      </c>
      <c r="H101">
        <v>4.76</v>
      </c>
      <c r="I101">
        <v>3.21</v>
      </c>
      <c r="J101">
        <v>2</v>
      </c>
      <c r="K101" t="s">
        <v>39</v>
      </c>
      <c r="L101" t="s">
        <v>45</v>
      </c>
      <c r="M101" t="s">
        <v>44</v>
      </c>
      <c r="N101">
        <f t="shared" si="1"/>
        <v>1</v>
      </c>
    </row>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7EC80C-E414-403A-B9C1-A8AE71E2A8EC}">
  <dimension ref="A1"/>
  <sheetViews>
    <sheetView workbookViewId="0"/>
  </sheetViews>
  <sheetFormatPr defaultRowHeight="15"/>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27C7CA-A2EF-402E-8A90-0CB02856D584}">
  <dimension ref="A1:IZ85"/>
  <sheetViews>
    <sheetView workbookViewId="0">
      <selection activeCell="J13" sqref="J13"/>
    </sheetView>
  </sheetViews>
  <sheetFormatPr defaultRowHeight="15"/>
  <sheetData>
    <row r="1" spans="1:260">
      <c r="A1" s="1" t="s">
        <v>69</v>
      </c>
      <c r="B1" s="1" t="s">
        <v>68</v>
      </c>
      <c r="D1" s="1" t="s">
        <v>72</v>
      </c>
      <c r="E1" s="1" t="s">
        <v>73</v>
      </c>
      <c r="F1" s="1" t="s">
        <v>74</v>
      </c>
      <c r="G1" s="1" t="s">
        <v>75</v>
      </c>
      <c r="H1" s="1" t="s">
        <v>76</v>
      </c>
      <c r="I1" s="1" t="s">
        <v>77</v>
      </c>
      <c r="W1" s="1"/>
      <c r="X1" s="1"/>
      <c r="Y1" s="1"/>
      <c r="IV1" t="s">
        <v>70</v>
      </c>
      <c r="IZ1" t="s">
        <v>70</v>
      </c>
    </row>
    <row r="2" spans="1:260">
      <c r="A2" s="1">
        <v>23.5</v>
      </c>
      <c r="B2" s="1">
        <v>9</v>
      </c>
      <c r="D2" s="1">
        <v>618</v>
      </c>
      <c r="E2" s="1">
        <v>783.35</v>
      </c>
      <c r="F2" s="1">
        <v>33.53</v>
      </c>
      <c r="G2" s="1">
        <v>40.549999999999997</v>
      </c>
      <c r="H2" s="1">
        <v>16.66</v>
      </c>
      <c r="I2" s="1">
        <v>10.06</v>
      </c>
      <c r="K2" s="1" t="s">
        <v>78</v>
      </c>
      <c r="W2" s="1"/>
      <c r="X2" s="1"/>
      <c r="Y2" s="1"/>
    </row>
    <row r="3" spans="1:260">
      <c r="A3" s="1">
        <v>50.6</v>
      </c>
      <c r="B3" s="1">
        <v>35</v>
      </c>
      <c r="D3" s="1">
        <v>600</v>
      </c>
      <c r="E3" s="1">
        <v>748.45</v>
      </c>
      <c r="F3" s="1">
        <v>36.5</v>
      </c>
      <c r="G3" s="1">
        <v>36.19</v>
      </c>
      <c r="H3" s="1">
        <v>16.46</v>
      </c>
      <c r="I3" s="1">
        <v>11.26</v>
      </c>
      <c r="K3" s="1" t="s">
        <v>79</v>
      </c>
      <c r="W3" s="1"/>
      <c r="X3" s="1"/>
      <c r="Y3" s="1"/>
    </row>
    <row r="4" spans="1:260">
      <c r="A4" s="1">
        <v>23.3</v>
      </c>
      <c r="B4" s="1">
        <v>32</v>
      </c>
      <c r="D4" s="1">
        <v>542</v>
      </c>
      <c r="E4" s="1">
        <v>684.45</v>
      </c>
      <c r="F4" s="1">
        <v>34.659999999999997</v>
      </c>
      <c r="G4" s="1">
        <v>37.31</v>
      </c>
      <c r="H4" s="1">
        <v>17.66</v>
      </c>
      <c r="I4" s="1">
        <v>13.34</v>
      </c>
      <c r="K4" s="1" t="s">
        <v>80</v>
      </c>
      <c r="W4" s="1"/>
      <c r="X4" s="1"/>
      <c r="Y4" s="1"/>
    </row>
    <row r="5" spans="1:260">
      <c r="A5" s="1">
        <v>60.4</v>
      </c>
      <c r="B5" s="1">
        <v>38</v>
      </c>
      <c r="D5" s="1">
        <v>524</v>
      </c>
      <c r="E5" s="1">
        <v>827.8</v>
      </c>
      <c r="F5" s="1">
        <v>33.130000000000003</v>
      </c>
      <c r="G5" s="1">
        <v>32.520000000000003</v>
      </c>
      <c r="H5" s="1">
        <v>17.5</v>
      </c>
      <c r="I5" s="1">
        <v>6.53</v>
      </c>
      <c r="K5" s="1" t="s">
        <v>81</v>
      </c>
      <c r="W5" s="1"/>
      <c r="X5" s="1"/>
      <c r="Y5" s="1"/>
    </row>
    <row r="6" spans="1:260">
      <c r="A6" s="1">
        <v>65.3</v>
      </c>
      <c r="B6" s="1">
        <v>41</v>
      </c>
      <c r="D6" s="1">
        <v>572</v>
      </c>
      <c r="E6" s="1">
        <v>860.45</v>
      </c>
      <c r="F6" s="1">
        <v>35.75</v>
      </c>
      <c r="G6" s="1">
        <v>33.71</v>
      </c>
      <c r="H6" s="1">
        <v>16.399999999999999</v>
      </c>
      <c r="I6" s="1">
        <v>7.15</v>
      </c>
      <c r="W6" s="1"/>
      <c r="X6" s="1"/>
      <c r="Y6" s="1"/>
    </row>
    <row r="7" spans="1:260">
      <c r="A7" s="1">
        <v>18.3</v>
      </c>
      <c r="B7" s="1">
        <v>18</v>
      </c>
      <c r="D7" s="1">
        <v>586</v>
      </c>
      <c r="E7" s="1">
        <v>875.15</v>
      </c>
      <c r="F7" s="1">
        <v>34.46</v>
      </c>
      <c r="G7" s="1">
        <v>34.14</v>
      </c>
      <c r="H7" s="1">
        <v>16.28</v>
      </c>
      <c r="I7" s="1">
        <v>7.56</v>
      </c>
      <c r="O7" s="17" t="s">
        <v>71</v>
      </c>
      <c r="W7" s="1"/>
      <c r="X7" s="1"/>
      <c r="Y7" s="1"/>
    </row>
    <row r="8" spans="1:260">
      <c r="A8" s="1">
        <v>29.4</v>
      </c>
      <c r="B8" s="1">
        <v>26</v>
      </c>
      <c r="D8" s="1">
        <v>600</v>
      </c>
      <c r="E8" s="1">
        <v>909.45</v>
      </c>
      <c r="F8" s="1">
        <v>34.6</v>
      </c>
      <c r="G8" s="1">
        <v>34.85</v>
      </c>
      <c r="H8" s="1">
        <v>16.059999999999999</v>
      </c>
      <c r="I8" s="1">
        <v>8.42</v>
      </c>
      <c r="W8" s="1"/>
      <c r="X8" s="1"/>
      <c r="Y8" s="1"/>
    </row>
    <row r="9" spans="1:260">
      <c r="A9" s="1">
        <v>29.9</v>
      </c>
      <c r="B9" s="1">
        <v>21</v>
      </c>
      <c r="D9" s="1">
        <v>605</v>
      </c>
      <c r="E9" s="1">
        <v>905.55</v>
      </c>
      <c r="F9" s="1">
        <v>35.380000000000003</v>
      </c>
      <c r="G9" s="1">
        <v>35.89</v>
      </c>
      <c r="H9" s="1">
        <v>15.93</v>
      </c>
      <c r="I9" s="1">
        <v>9.24</v>
      </c>
      <c r="W9" s="1"/>
      <c r="X9" s="1"/>
      <c r="Y9" s="1"/>
    </row>
    <row r="10" spans="1:260">
      <c r="A10" s="1">
        <v>36.5</v>
      </c>
      <c r="B10" s="1">
        <v>29</v>
      </c>
      <c r="D10" s="1">
        <v>520</v>
      </c>
      <c r="E10" s="1">
        <v>756</v>
      </c>
      <c r="F10" s="1">
        <v>35.85</v>
      </c>
      <c r="G10" s="1">
        <v>33.53</v>
      </c>
      <c r="H10" s="1">
        <v>16.600000000000001</v>
      </c>
      <c r="I10" s="1">
        <v>6.7</v>
      </c>
      <c r="W10" s="1"/>
      <c r="X10" s="1"/>
      <c r="Y10" s="1"/>
    </row>
    <row r="11" spans="1:260">
      <c r="A11" s="1">
        <v>15.3</v>
      </c>
      <c r="B11" s="1">
        <v>12</v>
      </c>
      <c r="D11" s="1">
        <v>544</v>
      </c>
      <c r="E11" s="1">
        <v>769.35</v>
      </c>
      <c r="F11" s="1">
        <v>35.68</v>
      </c>
      <c r="G11" s="1">
        <v>33.79</v>
      </c>
      <c r="H11" s="1">
        <v>16.41</v>
      </c>
      <c r="I11" s="1">
        <v>6.95</v>
      </c>
      <c r="W11" s="1"/>
      <c r="X11" s="1"/>
      <c r="Y11" s="1"/>
    </row>
    <row r="12" spans="1:260">
      <c r="A12" s="1">
        <v>37</v>
      </c>
      <c r="B12" s="1">
        <v>24</v>
      </c>
      <c r="D12" s="1">
        <v>586</v>
      </c>
      <c r="E12" s="1">
        <v>793.5</v>
      </c>
      <c r="F12" s="1">
        <v>35.35</v>
      </c>
      <c r="G12" s="1">
        <v>34.72</v>
      </c>
      <c r="H12" s="1">
        <v>16.170000000000002</v>
      </c>
      <c r="I12" s="1">
        <v>7.69</v>
      </c>
      <c r="W12" s="1"/>
      <c r="X12" s="1"/>
      <c r="Y12" s="1"/>
    </row>
    <row r="13" spans="1:260">
      <c r="A13" s="1">
        <v>23.9</v>
      </c>
      <c r="B13" s="1">
        <v>15</v>
      </c>
      <c r="D13" s="1">
        <v>585</v>
      </c>
      <c r="E13" s="1">
        <v>801.65</v>
      </c>
      <c r="F13" s="1">
        <v>35.04</v>
      </c>
      <c r="G13" s="1">
        <v>35.22</v>
      </c>
      <c r="H13" s="1">
        <v>15.92</v>
      </c>
      <c r="I13" s="1">
        <v>8.36</v>
      </c>
      <c r="W13" s="1"/>
      <c r="X13" s="1"/>
      <c r="Y13" s="1"/>
    </row>
    <row r="14" spans="1:260">
      <c r="A14" s="1"/>
      <c r="B14" s="1"/>
      <c r="D14" s="1">
        <v>607</v>
      </c>
      <c r="E14" s="1">
        <v>819.65</v>
      </c>
      <c r="F14" s="1">
        <v>34.07</v>
      </c>
      <c r="G14" s="1">
        <v>36.5</v>
      </c>
      <c r="H14" s="1">
        <v>16.04</v>
      </c>
      <c r="I14" s="1">
        <v>9.6</v>
      </c>
      <c r="W14" s="1"/>
      <c r="X14" s="1"/>
      <c r="Y14" s="1"/>
    </row>
    <row r="15" spans="1:260">
      <c r="A15" s="1"/>
      <c r="B15" s="1"/>
      <c r="D15" s="1">
        <v>607</v>
      </c>
      <c r="E15" s="1">
        <v>808.55</v>
      </c>
      <c r="F15" s="1">
        <v>32.200000000000003</v>
      </c>
      <c r="G15" s="1">
        <v>37.6</v>
      </c>
      <c r="H15" s="1">
        <v>16.190000000000001</v>
      </c>
      <c r="I15" s="1">
        <v>10.56</v>
      </c>
      <c r="W15" s="1"/>
      <c r="X15" s="1"/>
      <c r="Y15" s="1"/>
    </row>
    <row r="16" spans="1:260">
      <c r="A16" s="1"/>
      <c r="B16" s="1"/>
      <c r="D16" s="1">
        <v>590</v>
      </c>
      <c r="E16" s="1">
        <v>774.95</v>
      </c>
      <c r="F16" s="1">
        <v>34.32</v>
      </c>
      <c r="G16" s="1">
        <v>37.89</v>
      </c>
      <c r="H16" s="1">
        <v>16.62</v>
      </c>
      <c r="I16" s="1">
        <v>11.4</v>
      </c>
      <c r="W16" s="1"/>
      <c r="X16" s="1"/>
      <c r="Y16" s="1"/>
    </row>
    <row r="17" spans="1:25">
      <c r="A17" s="1"/>
      <c r="B17" s="1"/>
      <c r="D17" s="1">
        <v>546</v>
      </c>
      <c r="E17" s="1">
        <v>711.85</v>
      </c>
      <c r="F17" s="1">
        <v>31.08</v>
      </c>
      <c r="G17" s="1">
        <v>37.71</v>
      </c>
      <c r="H17" s="1">
        <v>17.37</v>
      </c>
      <c r="I17" s="1">
        <v>13.18</v>
      </c>
      <c r="W17" s="1"/>
      <c r="X17" s="1"/>
      <c r="Y17" s="1"/>
    </row>
    <row r="18" spans="1:25">
      <c r="A18" s="1"/>
      <c r="B18" s="1"/>
      <c r="D18" s="1">
        <v>516</v>
      </c>
      <c r="E18" s="1">
        <v>694.85</v>
      </c>
      <c r="F18" s="1">
        <v>35.729999999999997</v>
      </c>
      <c r="G18" s="1">
        <v>37</v>
      </c>
      <c r="H18" s="1">
        <v>18.12</v>
      </c>
      <c r="I18" s="1">
        <v>13.54</v>
      </c>
      <c r="W18" s="1"/>
      <c r="X18" s="1"/>
      <c r="Y18" s="1"/>
    </row>
    <row r="19" spans="1:25">
      <c r="A19" s="1"/>
      <c r="B19" s="1"/>
      <c r="D19" s="1">
        <v>445</v>
      </c>
      <c r="E19" s="1">
        <v>638.1</v>
      </c>
      <c r="F19" s="1">
        <v>34.11</v>
      </c>
      <c r="G19" s="1">
        <v>36.76</v>
      </c>
      <c r="H19" s="1">
        <v>18.53</v>
      </c>
      <c r="I19" s="1">
        <v>14.31</v>
      </c>
      <c r="W19" s="1"/>
      <c r="X19" s="1"/>
      <c r="Y19" s="1"/>
    </row>
    <row r="20" spans="1:25">
      <c r="A20" s="1"/>
      <c r="B20" s="1"/>
      <c r="D20" s="1">
        <v>633</v>
      </c>
      <c r="E20" s="1">
        <v>774.55</v>
      </c>
      <c r="F20" s="1">
        <v>34.79</v>
      </c>
      <c r="G20" s="1">
        <v>34.619999999999997</v>
      </c>
      <c r="H20" s="1">
        <v>15.54</v>
      </c>
      <c r="I20" s="1">
        <v>9.93</v>
      </c>
      <c r="W20" s="1"/>
      <c r="X20" s="1"/>
      <c r="Y20" s="1"/>
    </row>
    <row r="21" spans="1:25">
      <c r="A21" s="1"/>
      <c r="B21" s="1"/>
      <c r="D21" s="1">
        <v>619</v>
      </c>
      <c r="E21" s="1">
        <v>757.9</v>
      </c>
      <c r="F21" s="1">
        <v>35.770000000000003</v>
      </c>
      <c r="G21" s="1">
        <v>35.4</v>
      </c>
      <c r="H21" s="1">
        <v>15.7</v>
      </c>
      <c r="I21" s="1">
        <v>10.63</v>
      </c>
      <c r="W21" s="1"/>
      <c r="X21" s="1"/>
      <c r="Y21" s="1"/>
    </row>
    <row r="22" spans="1:25">
      <c r="A22" s="1"/>
      <c r="B22" s="1"/>
      <c r="D22" s="1">
        <v>608</v>
      </c>
      <c r="E22" s="1">
        <v>753.35</v>
      </c>
      <c r="F22" s="1">
        <v>36.44</v>
      </c>
      <c r="G22" s="1">
        <v>35.96</v>
      </c>
      <c r="H22" s="1">
        <v>16.45</v>
      </c>
      <c r="I22" s="1">
        <v>11.79</v>
      </c>
      <c r="W22" s="1"/>
      <c r="X22" s="1"/>
      <c r="Y22" s="1"/>
    </row>
    <row r="23" spans="1:25">
      <c r="A23" s="1"/>
      <c r="B23" s="1"/>
      <c r="D23" s="1">
        <v>578</v>
      </c>
      <c r="E23" s="1">
        <v>704.7</v>
      </c>
      <c r="F23" s="1">
        <v>37.82</v>
      </c>
      <c r="G23" s="1">
        <v>36.26</v>
      </c>
      <c r="H23" s="1">
        <v>17.62</v>
      </c>
      <c r="I23" s="1">
        <v>12.94</v>
      </c>
      <c r="W23" s="1"/>
      <c r="X23" s="1"/>
      <c r="Y23" s="1"/>
    </row>
    <row r="24" spans="1:25">
      <c r="A24" s="1"/>
      <c r="B24" s="1"/>
      <c r="D24" s="1">
        <v>510</v>
      </c>
      <c r="E24" s="1">
        <v>666.8</v>
      </c>
      <c r="F24" s="1">
        <v>35.07</v>
      </c>
      <c r="G24" s="1">
        <v>36.340000000000003</v>
      </c>
      <c r="H24" s="1">
        <v>18.12</v>
      </c>
      <c r="I24" s="1">
        <v>13.9</v>
      </c>
      <c r="W24" s="1"/>
      <c r="X24" s="1"/>
      <c r="Y24" s="1"/>
    </row>
    <row r="25" spans="1:25">
      <c r="A25" s="1"/>
      <c r="B25" s="1"/>
      <c r="D25" s="1">
        <v>412</v>
      </c>
      <c r="E25" s="1">
        <v>568.54999999999995</v>
      </c>
      <c r="F25" s="1">
        <v>35.26</v>
      </c>
      <c r="G25" s="1">
        <v>35.9</v>
      </c>
      <c r="H25" s="1">
        <v>19.05</v>
      </c>
      <c r="I25" s="1">
        <v>14.73</v>
      </c>
      <c r="W25" s="1"/>
      <c r="X25" s="1"/>
      <c r="Y25" s="1"/>
    </row>
    <row r="26" spans="1:25">
      <c r="A26" s="1"/>
      <c r="B26" s="1"/>
      <c r="D26" s="1">
        <v>517</v>
      </c>
      <c r="E26" s="1">
        <v>653.1</v>
      </c>
      <c r="F26" s="1">
        <v>35.56</v>
      </c>
      <c r="G26" s="1">
        <v>31.84</v>
      </c>
      <c r="H26" s="1">
        <v>16.510000000000002</v>
      </c>
      <c r="I26" s="1">
        <v>6.6</v>
      </c>
      <c r="W26" s="1"/>
      <c r="X26" s="1"/>
      <c r="Y26" s="1"/>
    </row>
    <row r="27" spans="1:25">
      <c r="A27" s="1"/>
      <c r="B27" s="1"/>
      <c r="D27" s="1">
        <v>576</v>
      </c>
      <c r="E27" s="1">
        <v>704.05</v>
      </c>
      <c r="F27" s="1">
        <v>35.729999999999997</v>
      </c>
      <c r="G27" s="1">
        <v>33.159999999999997</v>
      </c>
      <c r="H27" s="1">
        <v>16.02</v>
      </c>
      <c r="I27" s="1">
        <v>7.52</v>
      </c>
      <c r="W27" s="1"/>
      <c r="X27" s="1"/>
      <c r="Y27" s="1"/>
    </row>
    <row r="28" spans="1:25">
      <c r="A28" s="1"/>
      <c r="B28" s="1"/>
      <c r="D28" s="1">
        <v>598</v>
      </c>
      <c r="E28" s="1">
        <v>709.6</v>
      </c>
      <c r="F28" s="1">
        <v>36.46</v>
      </c>
      <c r="G28" s="1">
        <v>33.83</v>
      </c>
      <c r="H28" s="1">
        <v>15.89</v>
      </c>
      <c r="I28" s="1">
        <v>8.36</v>
      </c>
      <c r="W28" s="1"/>
      <c r="X28" s="1"/>
      <c r="Y28" s="1"/>
    </row>
    <row r="29" spans="1:25">
      <c r="A29" s="1"/>
      <c r="B29" s="1"/>
      <c r="D29" s="1">
        <v>604</v>
      </c>
      <c r="E29" s="1">
        <v>726.9</v>
      </c>
      <c r="F29" s="1">
        <v>36.26</v>
      </c>
      <c r="G29" s="1">
        <v>34.89</v>
      </c>
      <c r="H29" s="1">
        <v>15.83</v>
      </c>
      <c r="I29" s="1">
        <v>9.33</v>
      </c>
      <c r="W29" s="1"/>
      <c r="X29" s="1"/>
      <c r="Y29" s="1"/>
    </row>
    <row r="30" spans="1:25">
      <c r="A30" s="1"/>
      <c r="B30" s="1"/>
      <c r="D30" s="1">
        <v>599</v>
      </c>
      <c r="E30" s="1">
        <v>697.15</v>
      </c>
      <c r="F30" s="1">
        <v>37.200000000000003</v>
      </c>
      <c r="G30" s="1">
        <v>36.270000000000003</v>
      </c>
      <c r="H30" s="1">
        <v>16.71</v>
      </c>
      <c r="I30" s="1">
        <v>11.2</v>
      </c>
      <c r="W30" s="1"/>
      <c r="X30" s="1"/>
      <c r="Y30" s="1"/>
    </row>
    <row r="31" spans="1:25">
      <c r="A31" s="1"/>
      <c r="B31" s="1"/>
      <c r="W31" s="1"/>
      <c r="X31" s="1"/>
      <c r="Y31" s="1"/>
    </row>
    <row r="32" spans="1:25">
      <c r="A32" s="1"/>
      <c r="B32" s="1"/>
      <c r="W32" s="1"/>
      <c r="X32" s="1"/>
      <c r="Y32" s="1"/>
    </row>
    <row r="33" spans="1:25">
      <c r="A33" s="1"/>
      <c r="B33" s="1"/>
      <c r="W33" s="1"/>
      <c r="X33" s="1"/>
      <c r="Y33" s="1"/>
    </row>
    <row r="34" spans="1:25">
      <c r="A34" s="1"/>
      <c r="B34" s="1"/>
      <c r="W34" s="1"/>
      <c r="X34" s="1"/>
      <c r="Y34" s="1"/>
    </row>
    <row r="35" spans="1:25">
      <c r="A35" s="1"/>
      <c r="B35" s="1"/>
      <c r="W35" s="1"/>
      <c r="X35" s="1"/>
      <c r="Y35" s="1"/>
    </row>
    <row r="36" spans="1:25">
      <c r="A36" s="1"/>
      <c r="B36" s="1"/>
      <c r="W36" s="1"/>
      <c r="X36" s="1"/>
      <c r="Y36" s="1"/>
    </row>
    <row r="37" spans="1:25">
      <c r="A37" s="1"/>
      <c r="B37" s="1"/>
      <c r="W37" s="1"/>
      <c r="X37" s="1"/>
      <c r="Y37" s="1"/>
    </row>
    <row r="38" spans="1:25">
      <c r="A38" s="1"/>
      <c r="B38" s="1"/>
      <c r="W38" s="1"/>
      <c r="X38" s="1"/>
      <c r="Y38" s="1"/>
    </row>
    <row r="39" spans="1:25">
      <c r="A39" s="1"/>
      <c r="B39" s="1"/>
      <c r="W39" s="1"/>
      <c r="X39" s="1"/>
      <c r="Y39" s="1"/>
    </row>
    <row r="40" spans="1:25">
      <c r="A40" s="1"/>
      <c r="B40" s="1"/>
      <c r="W40" s="1"/>
      <c r="X40" s="1"/>
      <c r="Y40" s="1"/>
    </row>
    <row r="41" spans="1:25">
      <c r="A41" s="1"/>
      <c r="B41" s="1"/>
      <c r="W41" s="1"/>
      <c r="X41" s="1"/>
      <c r="Y41" s="1"/>
    </row>
    <row r="42" spans="1:25">
      <c r="A42" s="1"/>
      <c r="B42" s="1"/>
      <c r="W42" s="1"/>
      <c r="X42" s="1"/>
      <c r="Y42" s="1"/>
    </row>
    <row r="43" spans="1:25">
      <c r="A43" s="1"/>
      <c r="B43" s="1"/>
      <c r="W43" s="1"/>
      <c r="X43" s="1"/>
      <c r="Y43" s="1"/>
    </row>
    <row r="44" spans="1:25">
      <c r="A44" s="1"/>
      <c r="B44" s="1"/>
      <c r="W44" s="1"/>
      <c r="X44" s="1"/>
      <c r="Y44" s="1"/>
    </row>
    <row r="45" spans="1:25">
      <c r="A45" s="1"/>
      <c r="B45" s="1"/>
      <c r="W45" s="1"/>
      <c r="X45" s="1"/>
      <c r="Y45" s="1"/>
    </row>
    <row r="46" spans="1:25">
      <c r="A46" s="1"/>
      <c r="B46" s="1"/>
      <c r="W46" s="1"/>
      <c r="X46" s="1"/>
      <c r="Y46" s="1"/>
    </row>
    <row r="47" spans="1:25">
      <c r="A47" s="1"/>
      <c r="B47" s="1"/>
      <c r="W47" s="1"/>
      <c r="X47" s="1"/>
      <c r="Y47" s="1"/>
    </row>
    <row r="48" spans="1:25">
      <c r="A48" s="1"/>
      <c r="B48" s="1"/>
      <c r="W48" s="1"/>
      <c r="X48" s="1"/>
      <c r="Y48" s="1"/>
    </row>
    <row r="49" spans="23:25">
      <c r="W49" s="1"/>
      <c r="X49" s="1"/>
      <c r="Y49" s="1"/>
    </row>
    <row r="50" spans="23:25">
      <c r="W50" s="1"/>
      <c r="X50" s="1"/>
      <c r="Y50" s="1"/>
    </row>
    <row r="51" spans="23:25">
      <c r="W51" s="1"/>
      <c r="X51" s="1"/>
      <c r="Y51" s="1"/>
    </row>
    <row r="52" spans="23:25">
      <c r="W52" s="1"/>
      <c r="X52" s="1"/>
      <c r="Y52" s="1"/>
    </row>
    <row r="53" spans="23:25">
      <c r="W53" s="1"/>
      <c r="X53" s="1"/>
      <c r="Y53" s="1"/>
    </row>
    <row r="54" spans="23:25">
      <c r="W54" s="1"/>
      <c r="X54" s="1"/>
      <c r="Y54" s="1"/>
    </row>
    <row r="55" spans="23:25">
      <c r="W55" s="1"/>
      <c r="X55" s="1"/>
      <c r="Y55" s="1"/>
    </row>
    <row r="56" spans="23:25">
      <c r="W56" s="1"/>
      <c r="X56" s="1"/>
      <c r="Y56" s="1"/>
    </row>
    <row r="57" spans="23:25">
      <c r="W57" s="1"/>
      <c r="X57" s="1"/>
      <c r="Y57" s="1"/>
    </row>
    <row r="58" spans="23:25">
      <c r="W58" s="1"/>
      <c r="X58" s="1"/>
      <c r="Y58" s="1"/>
    </row>
    <row r="59" spans="23:25">
      <c r="W59" s="1"/>
      <c r="X59" s="1"/>
      <c r="Y59" s="1"/>
    </row>
    <row r="60" spans="23:25">
      <c r="W60" s="1"/>
      <c r="X60" s="1"/>
      <c r="Y60" s="1"/>
    </row>
    <row r="61" spans="23:25">
      <c r="W61" s="1"/>
      <c r="X61" s="1"/>
      <c r="Y61" s="1"/>
    </row>
    <row r="62" spans="23:25">
      <c r="W62" s="1"/>
      <c r="X62" s="1"/>
      <c r="Y62" s="1"/>
    </row>
    <row r="63" spans="23:25">
      <c r="W63" s="1"/>
      <c r="X63" s="1"/>
      <c r="Y63" s="1"/>
    </row>
    <row r="64" spans="23:25">
      <c r="W64" s="1"/>
      <c r="X64" s="1"/>
      <c r="Y64" s="1"/>
    </row>
    <row r="65" spans="23:25">
      <c r="W65" s="1"/>
      <c r="X65" s="1"/>
      <c r="Y65" s="1"/>
    </row>
    <row r="66" spans="23:25">
      <c r="W66" s="1"/>
      <c r="X66" s="1"/>
      <c r="Y66" s="1"/>
    </row>
    <row r="67" spans="23:25">
      <c r="W67" s="1"/>
      <c r="X67" s="1"/>
      <c r="Y67" s="1"/>
    </row>
    <row r="68" spans="23:25">
      <c r="W68" s="1"/>
      <c r="X68" s="1"/>
      <c r="Y68" s="1"/>
    </row>
    <row r="69" spans="23:25">
      <c r="W69" s="1"/>
      <c r="X69" s="1"/>
      <c r="Y69" s="1"/>
    </row>
    <row r="70" spans="23:25">
      <c r="W70" s="1"/>
      <c r="X70" s="1"/>
      <c r="Y70" s="1"/>
    </row>
    <row r="71" spans="23:25">
      <c r="W71" s="1"/>
      <c r="X71" s="1"/>
      <c r="Y71" s="1"/>
    </row>
    <row r="72" spans="23:25">
      <c r="W72" s="1"/>
      <c r="X72" s="1"/>
      <c r="Y72" s="1"/>
    </row>
    <row r="73" spans="23:25">
      <c r="W73" s="1"/>
      <c r="X73" s="1"/>
      <c r="Y73" s="1"/>
    </row>
    <row r="74" spans="23:25">
      <c r="W74" s="1"/>
      <c r="X74" s="1"/>
      <c r="Y74" s="1"/>
    </row>
    <row r="75" spans="23:25">
      <c r="W75" s="1"/>
      <c r="X75" s="1"/>
      <c r="Y75" s="1"/>
    </row>
    <row r="76" spans="23:25">
      <c r="W76" s="1"/>
      <c r="X76" s="1"/>
      <c r="Y76" s="1"/>
    </row>
    <row r="77" spans="23:25">
      <c r="W77" s="1"/>
      <c r="X77" s="1"/>
      <c r="Y77" s="1"/>
    </row>
    <row r="78" spans="23:25">
      <c r="W78" s="1"/>
      <c r="X78" s="1"/>
      <c r="Y78" s="1"/>
    </row>
    <row r="79" spans="23:25">
      <c r="W79" s="1"/>
      <c r="X79" s="1"/>
      <c r="Y79" s="1"/>
    </row>
    <row r="80" spans="23:25">
      <c r="W80" s="1"/>
      <c r="X80" s="1"/>
      <c r="Y80" s="1"/>
    </row>
    <row r="81" spans="23:25">
      <c r="W81" s="1"/>
      <c r="X81" s="1"/>
      <c r="Y81" s="1"/>
    </row>
    <row r="82" spans="23:25">
      <c r="W82" s="1"/>
      <c r="X82" s="1"/>
      <c r="Y82" s="1"/>
    </row>
    <row r="83" spans="23:25">
      <c r="W83" s="1"/>
      <c r="X83" s="1"/>
      <c r="Y83" s="1"/>
    </row>
    <row r="84" spans="23:25">
      <c r="W84" s="1"/>
      <c r="X84" s="1"/>
      <c r="Y84" s="1"/>
    </row>
    <row r="85" spans="23:25">
      <c r="W85" s="1"/>
      <c r="X85" s="1"/>
      <c r="Y85" s="1"/>
    </row>
  </sheetData>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9CE4A8-CDEE-4FC9-8FC8-9A4DB8373E83}">
  <dimension ref="A1:S135"/>
  <sheetViews>
    <sheetView workbookViewId="0"/>
  </sheetViews>
  <sheetFormatPr defaultRowHeight="15"/>
  <sheetData>
    <row r="1" spans="1:19">
      <c r="A1" s="1" t="s">
        <v>116</v>
      </c>
      <c r="B1" s="1" t="s">
        <v>117</v>
      </c>
      <c r="C1" s="1" t="s">
        <v>118</v>
      </c>
      <c r="D1" s="1" t="s">
        <v>119</v>
      </c>
      <c r="E1" s="1" t="s">
        <v>120</v>
      </c>
      <c r="F1" s="1" t="s">
        <v>121</v>
      </c>
      <c r="G1" s="1" t="s">
        <v>122</v>
      </c>
      <c r="H1" s="1" t="s">
        <v>123</v>
      </c>
      <c r="I1" s="1" t="s">
        <v>124</v>
      </c>
      <c r="J1" s="1" t="s">
        <v>125</v>
      </c>
      <c r="K1" s="1" t="s">
        <v>126</v>
      </c>
      <c r="L1" s="1" t="s">
        <v>127</v>
      </c>
      <c r="M1" s="1" t="s">
        <v>128</v>
      </c>
      <c r="N1" s="1" t="s">
        <v>129</v>
      </c>
      <c r="O1" s="1" t="s">
        <v>130</v>
      </c>
    </row>
    <row r="2" spans="1:19">
      <c r="A2" s="1">
        <v>4.9000000000000004</v>
      </c>
      <c r="B2" s="1">
        <v>13.2</v>
      </c>
      <c r="C2" s="1">
        <v>14</v>
      </c>
      <c r="D2" s="1">
        <v>0</v>
      </c>
      <c r="E2" s="1">
        <v>77</v>
      </c>
      <c r="F2" s="1">
        <v>90</v>
      </c>
      <c r="G2" s="1">
        <v>62</v>
      </c>
      <c r="H2" s="1">
        <v>15.1</v>
      </c>
      <c r="I2" s="1">
        <v>1</v>
      </c>
      <c r="J2" s="1">
        <v>0.15</v>
      </c>
      <c r="K2" s="1">
        <v>1</v>
      </c>
      <c r="L2" s="1">
        <v>1</v>
      </c>
      <c r="M2" s="1">
        <v>0</v>
      </c>
      <c r="N2" s="1">
        <v>47</v>
      </c>
      <c r="O2" s="1">
        <v>1</v>
      </c>
    </row>
    <row r="3" spans="1:19">
      <c r="A3" s="1">
        <v>5.0999999999999996</v>
      </c>
      <c r="B3" s="1">
        <v>8.1999999999999993</v>
      </c>
      <c r="C3" s="1">
        <v>8.8000000000000007</v>
      </c>
      <c r="D3" s="1">
        <v>50</v>
      </c>
      <c r="E3" s="1">
        <v>88</v>
      </c>
      <c r="F3" s="1">
        <v>72</v>
      </c>
      <c r="G3" s="1">
        <v>85</v>
      </c>
      <c r="H3" s="1">
        <v>13</v>
      </c>
      <c r="I3" s="1">
        <v>1</v>
      </c>
      <c r="J3" s="1">
        <v>0.26</v>
      </c>
      <c r="K3" s="1">
        <v>1</v>
      </c>
      <c r="L3" s="1">
        <v>2</v>
      </c>
      <c r="M3" s="1">
        <v>0</v>
      </c>
      <c r="N3" s="1">
        <v>43</v>
      </c>
      <c r="O3" s="1">
        <v>1</v>
      </c>
    </row>
    <row r="4" spans="1:19">
      <c r="A4" s="1">
        <v>4.5999999999999996</v>
      </c>
      <c r="B4" s="1">
        <v>10.9</v>
      </c>
      <c r="C4" s="1">
        <v>11.2</v>
      </c>
      <c r="D4" s="1">
        <v>56</v>
      </c>
      <c r="E4" s="1">
        <v>85</v>
      </c>
      <c r="F4" s="1">
        <v>61</v>
      </c>
      <c r="G4" s="1">
        <v>78</v>
      </c>
      <c r="H4" s="1">
        <v>16.2</v>
      </c>
      <c r="I4" s="1">
        <v>3</v>
      </c>
      <c r="J4" s="1">
        <v>0.23</v>
      </c>
      <c r="K4" s="1">
        <v>1</v>
      </c>
      <c r="L4" s="1">
        <v>3</v>
      </c>
      <c r="M4" s="1">
        <v>1</v>
      </c>
      <c r="N4" s="1">
        <v>46</v>
      </c>
      <c r="O4" s="1">
        <v>1</v>
      </c>
    </row>
    <row r="5" spans="1:19">
      <c r="A5" s="1">
        <v>5</v>
      </c>
      <c r="B5" s="1">
        <v>14.3</v>
      </c>
      <c r="C5" s="1">
        <v>14.2</v>
      </c>
      <c r="D5" s="1">
        <v>72</v>
      </c>
      <c r="E5" s="1">
        <v>74</v>
      </c>
      <c r="F5" s="1">
        <v>66</v>
      </c>
      <c r="G5" s="1">
        <v>66</v>
      </c>
      <c r="H5" s="1">
        <v>14.9</v>
      </c>
      <c r="I5" s="1">
        <v>1</v>
      </c>
      <c r="J5" s="1">
        <v>0.99</v>
      </c>
      <c r="K5" s="1">
        <v>1</v>
      </c>
      <c r="L5" s="1">
        <v>4</v>
      </c>
      <c r="M5" s="1">
        <v>0</v>
      </c>
      <c r="N5" s="1">
        <v>40</v>
      </c>
      <c r="O5" s="1">
        <v>1</v>
      </c>
    </row>
    <row r="6" spans="1:19">
      <c r="A6" s="1">
        <v>5.0999999999999996</v>
      </c>
      <c r="B6" s="1">
        <v>10.7</v>
      </c>
      <c r="C6" s="1">
        <v>11.8</v>
      </c>
      <c r="D6" s="1">
        <v>80</v>
      </c>
      <c r="E6" s="1">
        <v>75</v>
      </c>
      <c r="F6" s="1">
        <v>81</v>
      </c>
      <c r="G6" s="1">
        <v>80</v>
      </c>
      <c r="H6" s="1">
        <v>13.2</v>
      </c>
      <c r="I6" s="1">
        <v>1</v>
      </c>
      <c r="J6" s="1">
        <v>0.55000000000000004</v>
      </c>
      <c r="K6" s="1">
        <v>2</v>
      </c>
      <c r="L6" s="1">
        <v>1</v>
      </c>
      <c r="M6" s="1">
        <v>1</v>
      </c>
      <c r="N6" s="1">
        <v>62</v>
      </c>
      <c r="O6" s="1">
        <v>2</v>
      </c>
    </row>
    <row r="7" spans="1:19">
      <c r="A7" s="1">
        <v>4.7</v>
      </c>
      <c r="B7" s="1">
        <v>6.6</v>
      </c>
      <c r="C7" s="1">
        <v>6.4</v>
      </c>
      <c r="D7" s="1">
        <v>80</v>
      </c>
      <c r="E7" s="1">
        <v>62</v>
      </c>
      <c r="F7" s="1">
        <v>69</v>
      </c>
      <c r="G7" s="1">
        <v>91</v>
      </c>
      <c r="H7" s="1">
        <v>13.8</v>
      </c>
      <c r="I7" s="1">
        <v>3</v>
      </c>
      <c r="J7" s="1">
        <v>0.26</v>
      </c>
      <c r="K7" s="1">
        <v>2</v>
      </c>
      <c r="L7" s="1">
        <v>2</v>
      </c>
      <c r="M7" s="1">
        <v>1</v>
      </c>
      <c r="N7" s="1">
        <v>68</v>
      </c>
      <c r="O7" s="1">
        <v>2</v>
      </c>
      <c r="S7" s="17" t="s">
        <v>149</v>
      </c>
    </row>
    <row r="8" spans="1:19">
      <c r="A8" s="1">
        <v>4.4000000000000004</v>
      </c>
      <c r="B8" s="1">
        <v>9.5</v>
      </c>
      <c r="C8" s="1">
        <v>9.8000000000000007</v>
      </c>
      <c r="D8" s="1">
        <v>80</v>
      </c>
      <c r="E8" s="1">
        <v>80</v>
      </c>
      <c r="F8" s="1">
        <v>59</v>
      </c>
      <c r="G8" s="1">
        <v>69</v>
      </c>
      <c r="H8" s="1">
        <v>13.1</v>
      </c>
      <c r="I8" s="1">
        <v>2</v>
      </c>
      <c r="J8" s="1">
        <v>-0.22</v>
      </c>
      <c r="K8" s="1">
        <v>2</v>
      </c>
      <c r="L8" s="1">
        <v>3</v>
      </c>
      <c r="M8" s="1">
        <v>1</v>
      </c>
      <c r="N8" s="1">
        <v>67</v>
      </c>
      <c r="O8" s="1">
        <v>2</v>
      </c>
    </row>
    <row r="9" spans="1:19">
      <c r="A9" s="1">
        <v>4.7</v>
      </c>
      <c r="B9" s="1">
        <v>10.8</v>
      </c>
      <c r="C9" s="1">
        <v>11.3</v>
      </c>
      <c r="D9" s="1">
        <v>99</v>
      </c>
      <c r="E9" s="1">
        <v>70</v>
      </c>
      <c r="F9" s="1">
        <v>70</v>
      </c>
      <c r="G9" s="1">
        <v>77</v>
      </c>
      <c r="H9" s="1">
        <v>13</v>
      </c>
      <c r="I9" s="1">
        <v>2</v>
      </c>
      <c r="J9" s="1">
        <v>0.99</v>
      </c>
      <c r="K9" s="1">
        <v>2</v>
      </c>
      <c r="L9" s="1">
        <v>4</v>
      </c>
      <c r="M9" s="1">
        <v>1</v>
      </c>
      <c r="N9" s="1">
        <v>71</v>
      </c>
      <c r="O9" s="1">
        <v>2</v>
      </c>
    </row>
    <row r="10" spans="1:19">
      <c r="A10" s="1">
        <v>4.5999999999999996</v>
      </c>
      <c r="B10" s="1">
        <v>8.8000000000000007</v>
      </c>
      <c r="C10" s="1">
        <v>9.3000000000000007</v>
      </c>
      <c r="D10" s="1">
        <v>101</v>
      </c>
      <c r="E10" s="1">
        <v>83</v>
      </c>
      <c r="F10" s="1"/>
      <c r="G10" s="1">
        <v>84</v>
      </c>
      <c r="H10" s="1">
        <v>12.9</v>
      </c>
      <c r="I10" s="1">
        <v>2</v>
      </c>
      <c r="J10" s="1">
        <v>0.55000000000000004</v>
      </c>
      <c r="K10" s="1">
        <v>3</v>
      </c>
      <c r="L10" s="1">
        <v>1</v>
      </c>
      <c r="M10" s="1">
        <v>2</v>
      </c>
      <c r="N10" s="1">
        <v>41</v>
      </c>
      <c r="O10" s="1">
        <v>3</v>
      </c>
    </row>
    <row r="11" spans="1:19">
      <c r="A11" s="1"/>
      <c r="B11" s="1">
        <v>13.3</v>
      </c>
      <c r="C11" s="1">
        <v>13.6</v>
      </c>
      <c r="D11" s="1">
        <v>110</v>
      </c>
      <c r="E11" s="1"/>
      <c r="F11" s="1"/>
      <c r="G11" s="1"/>
      <c r="H11" s="1">
        <v>11.9</v>
      </c>
      <c r="I11" s="1">
        <v>1</v>
      </c>
      <c r="J11" s="1">
        <v>0.66</v>
      </c>
      <c r="K11" s="1">
        <v>3</v>
      </c>
      <c r="L11" s="1">
        <v>2</v>
      </c>
      <c r="M11" s="1">
        <v>3</v>
      </c>
      <c r="N11" s="1">
        <v>39</v>
      </c>
      <c r="O11" s="1">
        <v>3</v>
      </c>
    </row>
    <row r="12" spans="1:19">
      <c r="A12" s="1"/>
      <c r="B12" s="1"/>
      <c r="C12" s="1"/>
      <c r="D12" s="1">
        <v>110</v>
      </c>
      <c r="E12" s="1"/>
      <c r="F12" s="1"/>
      <c r="G12" s="1"/>
      <c r="H12" s="1">
        <v>17</v>
      </c>
      <c r="I12" s="1">
        <v>3</v>
      </c>
      <c r="J12" s="1">
        <v>0.77</v>
      </c>
      <c r="K12" s="1">
        <v>3</v>
      </c>
      <c r="L12" s="1">
        <v>3</v>
      </c>
      <c r="M12" s="1">
        <v>3</v>
      </c>
      <c r="N12" s="1">
        <v>42</v>
      </c>
      <c r="O12" s="1">
        <v>3</v>
      </c>
    </row>
    <row r="13" spans="1:19">
      <c r="A13" s="1"/>
      <c r="B13" s="1"/>
      <c r="C13" s="1"/>
      <c r="D13" s="1">
        <v>110</v>
      </c>
      <c r="E13" s="1"/>
      <c r="F13" s="1"/>
      <c r="G13" s="1"/>
      <c r="H13" s="1">
        <v>12.8</v>
      </c>
      <c r="I13" s="1">
        <v>2</v>
      </c>
      <c r="J13" s="1">
        <v>0.99</v>
      </c>
      <c r="K13" s="1">
        <v>3</v>
      </c>
      <c r="L13" s="1">
        <v>4</v>
      </c>
      <c r="M13" s="1">
        <v>2</v>
      </c>
      <c r="N13" s="1">
        <v>46</v>
      </c>
      <c r="O13" s="1">
        <v>3</v>
      </c>
    </row>
    <row r="14" spans="1:19">
      <c r="A14" s="1"/>
      <c r="B14" s="1"/>
      <c r="C14" s="1"/>
      <c r="D14" s="1">
        <v>120</v>
      </c>
      <c r="E14" s="1"/>
      <c r="F14" s="1"/>
      <c r="G14" s="1"/>
      <c r="H14" s="1">
        <v>14.7</v>
      </c>
      <c r="I14" s="1">
        <v>3</v>
      </c>
      <c r="J14" s="1"/>
      <c r="K14" s="1"/>
      <c r="L14" s="1"/>
      <c r="M14" s="1">
        <v>0</v>
      </c>
      <c r="N14" s="1"/>
      <c r="O14" s="1"/>
    </row>
    <row r="15" spans="1:19">
      <c r="A15" s="1"/>
      <c r="B15" s="1"/>
      <c r="C15" s="1"/>
      <c r="D15" s="1">
        <v>140</v>
      </c>
      <c r="E15" s="1"/>
      <c r="F15" s="1"/>
      <c r="G15" s="1"/>
      <c r="H15" s="1">
        <v>12</v>
      </c>
      <c r="I15" s="1">
        <v>2</v>
      </c>
      <c r="J15" s="1"/>
      <c r="K15" s="1"/>
      <c r="L15" s="1"/>
      <c r="M15" s="1">
        <v>0</v>
      </c>
      <c r="N15" s="1"/>
      <c r="O15" s="1"/>
    </row>
    <row r="16" spans="1:19">
      <c r="A16" s="1"/>
      <c r="B16" s="1"/>
      <c r="C16" s="1"/>
      <c r="D16" s="1">
        <v>144</v>
      </c>
      <c r="E16" s="1"/>
      <c r="F16" s="1"/>
      <c r="G16" s="1"/>
      <c r="H16" s="1">
        <v>15</v>
      </c>
      <c r="I16" s="1">
        <v>3</v>
      </c>
      <c r="J16" s="1"/>
      <c r="K16" s="1"/>
      <c r="L16" s="1"/>
      <c r="M16" s="1">
        <v>0</v>
      </c>
      <c r="N16" s="1"/>
      <c r="O16" s="1"/>
    </row>
    <row r="17" spans="1:15">
      <c r="A17" s="1"/>
      <c r="B17" s="1"/>
      <c r="C17" s="1"/>
      <c r="D17" s="1">
        <v>145</v>
      </c>
      <c r="E17" s="1"/>
      <c r="F17" s="1"/>
      <c r="G17" s="1"/>
      <c r="H17" s="1">
        <v>16.5</v>
      </c>
      <c r="I17" s="1">
        <v>3</v>
      </c>
      <c r="J17" s="1"/>
      <c r="K17" s="1"/>
      <c r="L17" s="1"/>
      <c r="M17" s="1">
        <v>2</v>
      </c>
      <c r="N17" s="1"/>
      <c r="O17" s="1"/>
    </row>
    <row r="18" spans="1:15">
      <c r="A18" s="1"/>
      <c r="B18" s="1"/>
      <c r="C18" s="1"/>
      <c r="D18" s="1">
        <v>150</v>
      </c>
      <c r="E18" s="1"/>
      <c r="F18" s="1"/>
      <c r="G18" s="1"/>
      <c r="H18" s="1"/>
      <c r="I18" s="1"/>
      <c r="J18" s="1"/>
      <c r="K18" s="1"/>
      <c r="L18" s="1"/>
      <c r="M18" s="1">
        <v>1</v>
      </c>
      <c r="N18" s="1"/>
      <c r="O18" s="1"/>
    </row>
    <row r="19" spans="1:15">
      <c r="A19" s="1"/>
      <c r="B19" s="1"/>
      <c r="C19" s="1"/>
      <c r="D19" s="1">
        <v>180</v>
      </c>
      <c r="E19" s="1"/>
      <c r="F19" s="1"/>
      <c r="G19" s="1"/>
      <c r="H19" s="1"/>
      <c r="I19" s="1"/>
      <c r="J19" s="1"/>
      <c r="K19" s="1"/>
      <c r="L19" s="1"/>
      <c r="M19" s="1">
        <v>1</v>
      </c>
      <c r="N19" s="1"/>
      <c r="O19" s="1"/>
    </row>
    <row r="20" spans="1:15">
      <c r="A20" s="1"/>
      <c r="B20" s="1"/>
      <c r="C20" s="1"/>
      <c r="D20" s="1">
        <v>201</v>
      </c>
      <c r="E20" s="1"/>
      <c r="F20" s="1"/>
      <c r="G20" s="1"/>
      <c r="H20" s="1"/>
      <c r="I20" s="1"/>
      <c r="J20" s="1"/>
      <c r="K20" s="1"/>
      <c r="L20" s="1"/>
      <c r="M20" s="1">
        <v>1</v>
      </c>
      <c r="N20" s="1"/>
      <c r="O20" s="1"/>
    </row>
    <row r="21" spans="1:15">
      <c r="A21" s="1"/>
      <c r="B21" s="1"/>
      <c r="C21" s="1"/>
      <c r="D21" s="1">
        <v>210</v>
      </c>
      <c r="E21" s="1"/>
      <c r="F21" s="1"/>
      <c r="G21" s="1"/>
      <c r="H21" s="1"/>
      <c r="I21" s="1"/>
      <c r="J21" s="1"/>
      <c r="K21" s="1"/>
      <c r="L21" s="1"/>
      <c r="M21" s="1">
        <v>1</v>
      </c>
      <c r="N21" s="1"/>
      <c r="O21" s="1"/>
    </row>
    <row r="22" spans="1:15">
      <c r="A22" s="1"/>
      <c r="B22" s="1"/>
      <c r="C22" s="1"/>
      <c r="D22" s="1">
        <v>220</v>
      </c>
      <c r="E22" s="1"/>
      <c r="F22" s="1"/>
      <c r="G22" s="1"/>
      <c r="H22" s="1"/>
      <c r="I22" s="1"/>
      <c r="J22" s="1"/>
      <c r="K22" s="1"/>
      <c r="L22" s="1"/>
      <c r="M22" s="1">
        <v>2</v>
      </c>
      <c r="N22" s="1"/>
      <c r="O22" s="1"/>
    </row>
    <row r="23" spans="1:15">
      <c r="A23" s="1"/>
      <c r="B23" s="1"/>
      <c r="C23" s="1"/>
      <c r="D23" s="1">
        <v>240</v>
      </c>
      <c r="E23" s="1"/>
      <c r="F23" s="1"/>
      <c r="G23" s="1"/>
      <c r="H23" s="1"/>
      <c r="I23" s="1"/>
      <c r="J23" s="1"/>
      <c r="K23" s="1"/>
      <c r="L23" s="1"/>
      <c r="M23" s="1">
        <v>3</v>
      </c>
      <c r="N23" s="1"/>
      <c r="O23" s="1"/>
    </row>
    <row r="24" spans="1:15">
      <c r="A24" s="1"/>
      <c r="B24" s="1"/>
      <c r="C24" s="1"/>
      <c r="D24" s="1">
        <v>290</v>
      </c>
      <c r="E24" s="1"/>
      <c r="F24" s="1"/>
      <c r="G24" s="1"/>
      <c r="H24" s="1"/>
      <c r="I24" s="1"/>
      <c r="J24" s="1"/>
      <c r="K24" s="1"/>
      <c r="L24" s="1"/>
      <c r="M24" s="1">
        <v>3</v>
      </c>
      <c r="N24" s="1"/>
      <c r="O24" s="1"/>
    </row>
    <row r="25" spans="1:15">
      <c r="A25" s="1"/>
      <c r="B25" s="1"/>
      <c r="C25" s="1"/>
      <c r="D25" s="1">
        <v>309</v>
      </c>
      <c r="E25" s="1"/>
      <c r="F25" s="1"/>
      <c r="G25" s="1"/>
      <c r="H25" s="1"/>
      <c r="I25" s="1"/>
      <c r="J25" s="1"/>
      <c r="K25" s="1"/>
      <c r="L25" s="1"/>
      <c r="M25" s="1">
        <v>0</v>
      </c>
      <c r="N25" s="1"/>
      <c r="O25" s="1"/>
    </row>
    <row r="26" spans="1:15">
      <c r="A26" s="1"/>
      <c r="B26" s="1"/>
      <c r="C26" s="1"/>
      <c r="D26" s="1">
        <v>320</v>
      </c>
      <c r="E26" s="1"/>
      <c r="F26" s="1"/>
      <c r="G26" s="1"/>
      <c r="H26" s="1"/>
      <c r="I26" s="1"/>
      <c r="J26" s="1"/>
      <c r="K26" s="1"/>
      <c r="L26" s="1"/>
      <c r="M26" s="1">
        <v>0</v>
      </c>
      <c r="N26" s="1"/>
      <c r="O26" s="1"/>
    </row>
    <row r="27" spans="1:15">
      <c r="A27" s="1"/>
      <c r="B27" s="1"/>
      <c r="C27" s="1"/>
      <c r="D27" s="1">
        <v>325</v>
      </c>
      <c r="E27" s="1"/>
      <c r="F27" s="1"/>
      <c r="G27" s="1"/>
      <c r="H27" s="1"/>
      <c r="I27" s="1"/>
      <c r="J27" s="1"/>
      <c r="K27" s="1"/>
      <c r="L27" s="1"/>
      <c r="M27" s="1">
        <v>1</v>
      </c>
      <c r="N27" s="1"/>
      <c r="O27" s="1"/>
    </row>
    <row r="28" spans="1:15">
      <c r="A28" s="1"/>
      <c r="B28" s="1"/>
      <c r="C28" s="1"/>
      <c r="D28" s="1">
        <v>400</v>
      </c>
      <c r="E28" s="1"/>
      <c r="F28" s="1"/>
      <c r="G28" s="1"/>
      <c r="H28" s="1"/>
      <c r="I28" s="1"/>
      <c r="J28" s="1"/>
      <c r="K28" s="1"/>
      <c r="L28" s="1"/>
      <c r="M28" s="1">
        <v>0</v>
      </c>
      <c r="N28" s="1"/>
      <c r="O28" s="1"/>
    </row>
    <row r="29" spans="1:15">
      <c r="A29" s="1"/>
      <c r="B29" s="1"/>
      <c r="C29" s="1"/>
      <c r="D29" s="1">
        <v>500</v>
      </c>
      <c r="E29" s="1"/>
      <c r="F29" s="1"/>
      <c r="G29" s="1"/>
      <c r="H29" s="1"/>
      <c r="I29" s="1"/>
      <c r="J29" s="1"/>
      <c r="K29" s="1"/>
      <c r="L29" s="1"/>
      <c r="M29" s="1">
        <v>2</v>
      </c>
      <c r="N29" s="1"/>
      <c r="O29" s="1"/>
    </row>
    <row r="30" spans="1:15">
      <c r="A30" s="1"/>
      <c r="B30" s="1"/>
      <c r="C30" s="1"/>
      <c r="D30" s="1">
        <v>507</v>
      </c>
      <c r="E30" s="1"/>
      <c r="F30" s="1"/>
      <c r="G30" s="1"/>
      <c r="H30" s="1"/>
      <c r="I30" s="1"/>
      <c r="J30" s="1"/>
      <c r="K30" s="1"/>
      <c r="L30" s="1"/>
      <c r="M30" s="1">
        <v>2</v>
      </c>
      <c r="N30" s="1"/>
      <c r="O30" s="1"/>
    </row>
    <row r="31" spans="1:15">
      <c r="A31" s="1"/>
      <c r="B31" s="1"/>
      <c r="C31" s="1"/>
      <c r="D31" s="1"/>
      <c r="E31" s="1"/>
      <c r="F31" s="1"/>
      <c r="G31" s="1"/>
      <c r="H31" s="1"/>
      <c r="I31" s="1"/>
      <c r="J31" s="1"/>
      <c r="K31" s="1"/>
      <c r="L31" s="1"/>
      <c r="M31" s="1">
        <v>3</v>
      </c>
      <c r="N31" s="1"/>
      <c r="O31" s="1"/>
    </row>
    <row r="32" spans="1:15">
      <c r="A32" s="1"/>
      <c r="B32" s="1"/>
      <c r="C32" s="1"/>
      <c r="D32" s="1"/>
      <c r="E32" s="1"/>
      <c r="F32" s="1"/>
      <c r="G32" s="1"/>
      <c r="H32" s="1"/>
      <c r="I32" s="1"/>
      <c r="J32" s="1"/>
      <c r="K32" s="1"/>
      <c r="L32" s="1"/>
      <c r="M32" s="1"/>
      <c r="N32" s="1"/>
      <c r="O32" s="1"/>
    </row>
    <row r="33" spans="1:15">
      <c r="A33" s="1"/>
      <c r="B33" s="1"/>
      <c r="C33" s="1"/>
      <c r="D33" s="1"/>
      <c r="E33" s="1"/>
      <c r="F33" s="1"/>
      <c r="G33" s="1"/>
      <c r="H33" s="1"/>
      <c r="I33" s="1"/>
      <c r="J33" s="1"/>
      <c r="K33" s="1"/>
      <c r="L33" s="1"/>
      <c r="M33" s="1"/>
      <c r="N33" s="1"/>
      <c r="O33" s="1"/>
    </row>
    <row r="34" spans="1:15">
      <c r="A34" s="1"/>
      <c r="B34" s="1"/>
      <c r="C34" s="1"/>
      <c r="D34" s="1"/>
      <c r="E34" s="1"/>
      <c r="F34" s="1"/>
      <c r="G34" s="1"/>
      <c r="H34" s="1"/>
      <c r="I34" s="1"/>
      <c r="J34" s="1"/>
      <c r="K34" s="1"/>
      <c r="L34" s="1"/>
      <c r="M34" s="1"/>
      <c r="N34" s="1"/>
      <c r="O34" s="1"/>
    </row>
    <row r="35" spans="1:15">
      <c r="A35" s="1"/>
      <c r="B35" s="1"/>
      <c r="C35" s="1"/>
      <c r="D35" s="1"/>
      <c r="E35" s="1"/>
      <c r="F35" s="1"/>
      <c r="G35" s="1"/>
      <c r="H35" s="1"/>
      <c r="I35" s="1"/>
      <c r="J35" s="1"/>
      <c r="K35" s="1"/>
      <c r="L35" s="1"/>
      <c r="M35" s="1"/>
      <c r="N35" s="1"/>
      <c r="O35" s="1"/>
    </row>
    <row r="36" spans="1:15">
      <c r="A36" s="1"/>
      <c r="B36" s="1"/>
      <c r="C36" s="1"/>
      <c r="D36" s="1"/>
      <c r="E36" s="1"/>
      <c r="F36" s="1"/>
      <c r="G36" s="1"/>
      <c r="H36" s="1"/>
      <c r="I36" s="1"/>
      <c r="J36" s="1"/>
      <c r="K36" s="1"/>
      <c r="L36" s="1"/>
      <c r="M36" s="1"/>
      <c r="N36" s="1"/>
      <c r="O36" s="1"/>
    </row>
    <row r="37" spans="1:15">
      <c r="A37" s="1"/>
      <c r="B37" s="1"/>
      <c r="C37" s="1"/>
      <c r="D37" s="1"/>
      <c r="E37" s="1"/>
      <c r="F37" s="1"/>
      <c r="G37" s="1"/>
      <c r="H37" s="1"/>
      <c r="I37" s="1"/>
      <c r="J37" s="1"/>
      <c r="K37" s="1"/>
      <c r="L37" s="1"/>
      <c r="M37" s="1"/>
      <c r="N37" s="1"/>
      <c r="O37" s="1"/>
    </row>
    <row r="38" spans="1:15">
      <c r="A38" s="1"/>
      <c r="B38" s="1"/>
      <c r="C38" s="1"/>
      <c r="D38" s="1"/>
      <c r="E38" s="1"/>
      <c r="F38" s="1"/>
      <c r="G38" s="1"/>
      <c r="H38" s="1"/>
      <c r="I38" s="1"/>
      <c r="J38" s="1"/>
      <c r="K38" s="1"/>
      <c r="L38" s="1"/>
      <c r="M38" s="1"/>
      <c r="N38" s="1"/>
      <c r="O38" s="1"/>
    </row>
    <row r="39" spans="1:15">
      <c r="A39" s="1"/>
      <c r="B39" s="1"/>
      <c r="C39" s="1"/>
      <c r="D39" s="1"/>
      <c r="E39" s="1"/>
      <c r="F39" s="1"/>
      <c r="G39" s="1"/>
      <c r="H39" s="1"/>
      <c r="I39" s="1"/>
      <c r="J39" s="1"/>
      <c r="K39" s="1"/>
      <c r="L39" s="1"/>
      <c r="M39" s="1"/>
      <c r="N39" s="1"/>
      <c r="O39" s="1"/>
    </row>
    <row r="40" spans="1:15">
      <c r="A40" s="1"/>
      <c r="B40" s="1"/>
      <c r="C40" s="1"/>
      <c r="D40" s="1"/>
      <c r="E40" s="1"/>
      <c r="F40" s="1"/>
      <c r="G40" s="1"/>
      <c r="H40" s="1"/>
      <c r="I40" s="1"/>
      <c r="J40" s="1"/>
      <c r="K40" s="1"/>
      <c r="L40" s="1"/>
      <c r="M40" s="1"/>
      <c r="N40" s="1"/>
      <c r="O40" s="1"/>
    </row>
    <row r="41" spans="1:15">
      <c r="A41" s="1"/>
      <c r="B41" s="1"/>
      <c r="C41" s="1"/>
      <c r="D41" s="1"/>
      <c r="E41" s="1"/>
      <c r="F41" s="1"/>
      <c r="G41" s="1"/>
      <c r="H41" s="1"/>
      <c r="I41" s="1"/>
      <c r="J41" s="1"/>
      <c r="K41" s="1"/>
      <c r="L41" s="1"/>
      <c r="M41" s="1"/>
      <c r="N41" s="1"/>
      <c r="O41" s="1"/>
    </row>
    <row r="42" spans="1:15">
      <c r="A42" s="1"/>
      <c r="B42" s="1"/>
      <c r="C42" s="1"/>
      <c r="D42" s="1"/>
      <c r="E42" s="1"/>
      <c r="F42" s="1"/>
      <c r="G42" s="1"/>
      <c r="H42" s="1"/>
      <c r="I42" s="1"/>
      <c r="J42" s="1"/>
      <c r="K42" s="1"/>
      <c r="L42" s="1"/>
      <c r="M42" s="1"/>
      <c r="N42" s="1"/>
      <c r="O42" s="1"/>
    </row>
    <row r="43" spans="1:15">
      <c r="A43" s="1"/>
      <c r="B43" s="1"/>
      <c r="C43" s="1"/>
      <c r="D43" s="1"/>
      <c r="E43" s="1"/>
      <c r="F43" s="1"/>
      <c r="G43" s="1"/>
      <c r="H43" s="1"/>
      <c r="I43" s="1"/>
      <c r="J43" s="1"/>
      <c r="K43" s="1"/>
      <c r="L43" s="1"/>
      <c r="M43" s="1"/>
      <c r="N43" s="1"/>
      <c r="O43" s="1"/>
    </row>
    <row r="44" spans="1:15">
      <c r="A44" s="1"/>
      <c r="B44" s="1"/>
      <c r="C44" s="1"/>
      <c r="D44" s="1"/>
      <c r="E44" s="1"/>
      <c r="F44" s="1"/>
      <c r="G44" s="1"/>
      <c r="H44" s="1"/>
      <c r="I44" s="1"/>
      <c r="J44" s="1"/>
      <c r="K44" s="1"/>
      <c r="L44" s="1"/>
      <c r="M44" s="1"/>
      <c r="N44" s="1"/>
      <c r="O44" s="1"/>
    </row>
    <row r="45" spans="1:15">
      <c r="A45" s="1"/>
      <c r="B45" s="1"/>
      <c r="C45" s="1"/>
      <c r="D45" s="1"/>
      <c r="E45" s="1"/>
      <c r="F45" s="1"/>
      <c r="G45" s="1"/>
      <c r="H45" s="1"/>
      <c r="I45" s="1"/>
      <c r="J45" s="1"/>
      <c r="K45" s="1"/>
      <c r="L45" s="1"/>
      <c r="M45" s="1"/>
      <c r="N45" s="1"/>
      <c r="O45" s="1"/>
    </row>
    <row r="46" spans="1:15">
      <c r="A46" s="1"/>
      <c r="B46" s="1"/>
      <c r="C46" s="1"/>
      <c r="D46" s="1"/>
      <c r="E46" s="1"/>
      <c r="F46" s="1"/>
      <c r="G46" s="1"/>
      <c r="H46" s="1"/>
      <c r="I46" s="1"/>
      <c r="J46" s="1"/>
      <c r="K46" s="1"/>
      <c r="L46" s="1"/>
      <c r="M46" s="1"/>
      <c r="N46" s="1"/>
      <c r="O46" s="1"/>
    </row>
    <row r="47" spans="1:15">
      <c r="A47" s="1"/>
      <c r="B47" s="1"/>
      <c r="C47" s="1"/>
      <c r="D47" s="1"/>
      <c r="E47" s="1"/>
      <c r="F47" s="1"/>
      <c r="G47" s="1"/>
      <c r="H47" s="1"/>
      <c r="I47" s="1"/>
      <c r="J47" s="1"/>
      <c r="K47" s="1"/>
      <c r="L47" s="1"/>
      <c r="M47" s="1"/>
      <c r="N47" s="1"/>
      <c r="O47" s="1"/>
    </row>
    <row r="48" spans="1:15">
      <c r="A48" s="1"/>
      <c r="B48" s="1"/>
      <c r="C48" s="1"/>
      <c r="D48" s="1"/>
      <c r="E48" s="1"/>
      <c r="F48" s="1"/>
      <c r="G48" s="1"/>
      <c r="H48" s="1"/>
      <c r="I48" s="1"/>
      <c r="J48" s="1"/>
      <c r="K48" s="1"/>
      <c r="L48" s="1"/>
      <c r="M48" s="1"/>
      <c r="N48" s="1"/>
      <c r="O48" s="1"/>
    </row>
    <row r="49" spans="1:15">
      <c r="A49" s="1"/>
      <c r="B49" s="1"/>
      <c r="C49" s="1"/>
      <c r="D49" s="1"/>
      <c r="E49" s="1"/>
      <c r="F49" s="1"/>
      <c r="G49" s="1"/>
      <c r="H49" s="1"/>
      <c r="I49" s="1"/>
      <c r="J49" s="1"/>
      <c r="K49" s="1"/>
      <c r="L49" s="1"/>
      <c r="M49" s="1"/>
      <c r="N49" s="1"/>
      <c r="O49" s="1"/>
    </row>
    <row r="50" spans="1:15">
      <c r="A50" s="1"/>
      <c r="B50" s="1"/>
      <c r="C50" s="1"/>
      <c r="D50" s="1"/>
      <c r="E50" s="1"/>
      <c r="F50" s="1"/>
      <c r="G50" s="1"/>
      <c r="H50" s="1"/>
      <c r="I50" s="1"/>
      <c r="J50" s="1"/>
      <c r="K50" s="1"/>
      <c r="L50" s="1"/>
      <c r="M50" s="1"/>
      <c r="N50" s="1"/>
      <c r="O50" s="1"/>
    </row>
    <row r="51" spans="1:15">
      <c r="A51" s="1"/>
      <c r="B51" s="1"/>
      <c r="C51" s="1"/>
      <c r="D51" s="1"/>
      <c r="E51" s="1"/>
      <c r="F51" s="1"/>
      <c r="G51" s="1"/>
      <c r="H51" s="1"/>
      <c r="I51" s="1"/>
      <c r="J51" s="1"/>
      <c r="K51" s="1"/>
      <c r="L51" s="1"/>
      <c r="M51" s="1"/>
      <c r="N51" s="1"/>
      <c r="O51" s="1"/>
    </row>
    <row r="52" spans="1:15">
      <c r="A52" s="1"/>
      <c r="B52" s="1"/>
      <c r="C52" s="1"/>
      <c r="D52" s="1"/>
      <c r="E52" s="1"/>
      <c r="F52" s="1"/>
      <c r="G52" s="1"/>
      <c r="H52" s="1"/>
      <c r="I52" s="1"/>
      <c r="J52" s="1"/>
      <c r="K52" s="1"/>
      <c r="L52" s="1"/>
      <c r="M52" s="1"/>
      <c r="N52" s="1"/>
      <c r="O52" s="1"/>
    </row>
    <row r="53" spans="1:15">
      <c r="A53" s="1"/>
      <c r="B53" s="1"/>
      <c r="C53" s="1"/>
      <c r="D53" s="1"/>
      <c r="E53" s="1"/>
      <c r="F53" s="1"/>
      <c r="G53" s="1"/>
      <c r="H53" s="1"/>
      <c r="I53" s="1"/>
      <c r="J53" s="1"/>
      <c r="K53" s="1"/>
      <c r="L53" s="1"/>
      <c r="M53" s="1"/>
      <c r="N53" s="1"/>
      <c r="O53" s="1"/>
    </row>
    <row r="54" spans="1:15">
      <c r="A54" s="1"/>
      <c r="B54" s="1"/>
      <c r="C54" s="1"/>
      <c r="D54" s="1"/>
      <c r="E54" s="1"/>
      <c r="F54" s="1"/>
      <c r="G54" s="1"/>
      <c r="H54" s="1"/>
      <c r="I54" s="1"/>
      <c r="J54" s="1"/>
      <c r="K54" s="1"/>
      <c r="L54" s="1"/>
      <c r="M54" s="1"/>
      <c r="N54" s="1"/>
      <c r="O54" s="1"/>
    </row>
    <row r="55" spans="1:15">
      <c r="A55" s="1"/>
      <c r="B55" s="1"/>
      <c r="C55" s="1"/>
      <c r="D55" s="1"/>
      <c r="E55" s="1"/>
      <c r="F55" s="1"/>
      <c r="G55" s="1"/>
      <c r="H55" s="1"/>
      <c r="I55" s="1"/>
      <c r="J55" s="1"/>
      <c r="K55" s="1"/>
      <c r="L55" s="1"/>
      <c r="M55" s="1"/>
      <c r="N55" s="1"/>
      <c r="O55" s="1"/>
    </row>
    <row r="56" spans="1:15">
      <c r="A56" s="1"/>
      <c r="B56" s="1"/>
      <c r="C56" s="1"/>
      <c r="D56" s="1"/>
      <c r="E56" s="1"/>
      <c r="F56" s="1"/>
      <c r="G56" s="1"/>
      <c r="H56" s="1"/>
      <c r="I56" s="1"/>
      <c r="J56" s="1"/>
      <c r="K56" s="1"/>
      <c r="L56" s="1"/>
      <c r="M56" s="1"/>
      <c r="N56" s="1"/>
      <c r="O56" s="1"/>
    </row>
    <row r="57" spans="1:15">
      <c r="A57" s="1"/>
      <c r="B57" s="1"/>
      <c r="C57" s="1"/>
      <c r="D57" s="1"/>
      <c r="E57" s="1"/>
      <c r="F57" s="1"/>
      <c r="G57" s="1"/>
      <c r="H57" s="1"/>
      <c r="I57" s="1"/>
      <c r="J57" s="1"/>
      <c r="K57" s="1"/>
      <c r="L57" s="1"/>
      <c r="M57" s="1"/>
      <c r="N57" s="1"/>
      <c r="O57" s="1"/>
    </row>
    <row r="58" spans="1:15">
      <c r="A58" s="1"/>
      <c r="B58" s="1"/>
      <c r="C58" s="1"/>
      <c r="D58" s="1"/>
      <c r="E58" s="1"/>
      <c r="F58" s="1"/>
      <c r="G58" s="1"/>
      <c r="H58" s="1"/>
      <c r="I58" s="1"/>
      <c r="J58" s="1"/>
      <c r="K58" s="1"/>
      <c r="L58" s="1"/>
      <c r="M58" s="1"/>
      <c r="N58" s="1"/>
      <c r="O58" s="1"/>
    </row>
    <row r="59" spans="1:15">
      <c r="A59" s="1"/>
      <c r="B59" s="1"/>
      <c r="C59" s="1"/>
      <c r="D59" s="1"/>
      <c r="E59" s="1"/>
      <c r="F59" s="1"/>
      <c r="G59" s="1"/>
      <c r="H59" s="1"/>
      <c r="I59" s="1"/>
      <c r="J59" s="1"/>
      <c r="K59" s="1"/>
      <c r="L59" s="1"/>
      <c r="M59" s="1"/>
      <c r="N59" s="1"/>
      <c r="O59" s="1"/>
    </row>
    <row r="60" spans="1:15">
      <c r="A60" s="1"/>
      <c r="B60" s="1"/>
      <c r="C60" s="1"/>
      <c r="D60" s="1"/>
      <c r="E60" s="1"/>
      <c r="F60" s="1"/>
      <c r="G60" s="1"/>
      <c r="H60" s="1"/>
      <c r="I60" s="1"/>
      <c r="J60" s="1"/>
      <c r="K60" s="1"/>
      <c r="L60" s="1"/>
      <c r="M60" s="1"/>
      <c r="N60" s="1"/>
      <c r="O60" s="1"/>
    </row>
    <row r="61" spans="1:15">
      <c r="A61" s="1"/>
      <c r="B61" s="1"/>
      <c r="C61" s="1"/>
      <c r="D61" s="1"/>
      <c r="E61" s="1"/>
      <c r="F61" s="1"/>
      <c r="G61" s="1"/>
      <c r="H61" s="1"/>
      <c r="I61" s="1"/>
      <c r="J61" s="1"/>
      <c r="K61" s="1"/>
      <c r="L61" s="1"/>
      <c r="M61" s="1"/>
      <c r="N61" s="1"/>
      <c r="O61" s="1"/>
    </row>
    <row r="62" spans="1:15">
      <c r="A62" s="1"/>
      <c r="B62" s="1"/>
      <c r="C62" s="1"/>
      <c r="D62" s="1"/>
      <c r="E62" s="1"/>
      <c r="F62" s="1"/>
      <c r="G62" s="1"/>
      <c r="H62" s="1"/>
      <c r="I62" s="1"/>
      <c r="J62" s="1"/>
      <c r="K62" s="1"/>
      <c r="L62" s="1"/>
      <c r="M62" s="1"/>
      <c r="N62" s="1"/>
      <c r="O62" s="1"/>
    </row>
    <row r="63" spans="1:15">
      <c r="A63" s="1"/>
      <c r="B63" s="1"/>
      <c r="C63" s="1"/>
      <c r="D63" s="1"/>
      <c r="E63" s="1"/>
      <c r="F63" s="1"/>
      <c r="G63" s="1"/>
      <c r="H63" s="1"/>
      <c r="I63" s="1"/>
      <c r="J63" s="1"/>
      <c r="K63" s="1"/>
      <c r="L63" s="1"/>
      <c r="M63" s="1"/>
      <c r="N63" s="1"/>
      <c r="O63" s="1"/>
    </row>
    <row r="64" spans="1:15">
      <c r="A64" s="1"/>
      <c r="B64" s="1"/>
      <c r="C64" s="1"/>
      <c r="D64" s="1"/>
      <c r="E64" s="1"/>
      <c r="F64" s="1"/>
      <c r="G64" s="1"/>
      <c r="H64" s="1"/>
      <c r="I64" s="1"/>
      <c r="J64" s="1"/>
      <c r="K64" s="1"/>
      <c r="L64" s="1"/>
      <c r="M64" s="1"/>
      <c r="N64" s="1"/>
      <c r="O64" s="1"/>
    </row>
    <row r="65" spans="1:15">
      <c r="A65" s="1"/>
      <c r="B65" s="1"/>
      <c r="C65" s="1"/>
      <c r="D65" s="1"/>
      <c r="E65" s="1"/>
      <c r="F65" s="1"/>
      <c r="G65" s="1"/>
      <c r="H65" s="1"/>
      <c r="I65" s="1"/>
      <c r="J65" s="1"/>
      <c r="K65" s="1"/>
      <c r="L65" s="1"/>
      <c r="M65" s="1"/>
      <c r="N65" s="1"/>
      <c r="O65" s="1"/>
    </row>
    <row r="66" spans="1:15">
      <c r="A66" s="1"/>
      <c r="B66" s="1"/>
      <c r="C66" s="1"/>
      <c r="D66" s="1"/>
      <c r="E66" s="1"/>
      <c r="F66" s="1"/>
      <c r="G66" s="1"/>
      <c r="H66" s="1"/>
      <c r="I66" s="1"/>
      <c r="J66" s="1"/>
      <c r="K66" s="1"/>
      <c r="L66" s="1"/>
      <c r="M66" s="1"/>
      <c r="N66" s="1"/>
      <c r="O66" s="1"/>
    </row>
    <row r="67" spans="1:15">
      <c r="A67" s="1"/>
      <c r="B67" s="1"/>
      <c r="C67" s="1"/>
      <c r="D67" s="1"/>
      <c r="E67" s="1"/>
      <c r="F67" s="1"/>
      <c r="G67" s="1"/>
      <c r="H67" s="1"/>
      <c r="I67" s="1"/>
      <c r="J67" s="1"/>
      <c r="K67" s="1"/>
      <c r="L67" s="1"/>
      <c r="M67" s="1"/>
      <c r="N67" s="1"/>
      <c r="O67" s="1"/>
    </row>
    <row r="68" spans="1:15">
      <c r="A68" s="1"/>
      <c r="B68" s="1"/>
      <c r="C68" s="1"/>
      <c r="D68" s="1"/>
      <c r="E68" s="1"/>
      <c r="F68" s="1"/>
      <c r="G68" s="1"/>
      <c r="H68" s="1"/>
      <c r="I68" s="1"/>
      <c r="J68" s="1"/>
      <c r="K68" s="1"/>
      <c r="L68" s="1"/>
      <c r="M68" s="1"/>
      <c r="N68" s="1"/>
      <c r="O68" s="1"/>
    </row>
    <row r="69" spans="1:15">
      <c r="A69" s="1"/>
      <c r="B69" s="1"/>
      <c r="C69" s="1"/>
      <c r="D69" s="1"/>
      <c r="E69" s="1"/>
      <c r="F69" s="1"/>
      <c r="G69" s="1"/>
      <c r="H69" s="1"/>
      <c r="I69" s="1"/>
      <c r="J69" s="1"/>
      <c r="K69" s="1"/>
      <c r="L69" s="1"/>
      <c r="M69" s="1"/>
      <c r="N69" s="1"/>
      <c r="O69" s="1"/>
    </row>
    <row r="70" spans="1:15">
      <c r="A70" s="1"/>
      <c r="B70" s="1"/>
      <c r="C70" s="1"/>
      <c r="D70" s="1"/>
      <c r="E70" s="1"/>
      <c r="F70" s="1"/>
      <c r="G70" s="1"/>
      <c r="H70" s="1"/>
      <c r="I70" s="1"/>
      <c r="J70" s="1"/>
      <c r="K70" s="1"/>
      <c r="L70" s="1"/>
      <c r="M70" s="1"/>
      <c r="N70" s="1"/>
      <c r="O70" s="1"/>
    </row>
    <row r="71" spans="1:15">
      <c r="A71" s="1"/>
      <c r="B71" s="1"/>
      <c r="C71" s="1"/>
      <c r="D71" s="1"/>
      <c r="E71" s="1"/>
      <c r="F71" s="1"/>
      <c r="G71" s="1"/>
      <c r="H71" s="1"/>
      <c r="I71" s="1"/>
      <c r="J71" s="1"/>
      <c r="K71" s="1"/>
      <c r="L71" s="1"/>
      <c r="M71" s="1"/>
      <c r="N71" s="1"/>
      <c r="O71" s="1"/>
    </row>
    <row r="72" spans="1:15">
      <c r="A72" s="1"/>
      <c r="B72" s="1"/>
      <c r="C72" s="1"/>
      <c r="D72" s="1"/>
      <c r="E72" s="1"/>
      <c r="F72" s="1"/>
      <c r="G72" s="1"/>
      <c r="H72" s="1"/>
      <c r="I72" s="1"/>
      <c r="J72" s="1"/>
      <c r="K72" s="1"/>
      <c r="L72" s="1"/>
      <c r="M72" s="1"/>
      <c r="N72" s="1"/>
      <c r="O72" s="1"/>
    </row>
    <row r="73" spans="1:15">
      <c r="A73" s="1"/>
      <c r="B73" s="1"/>
      <c r="C73" s="1"/>
      <c r="D73" s="1"/>
      <c r="E73" s="1"/>
      <c r="F73" s="1"/>
      <c r="G73" s="1"/>
      <c r="H73" s="1"/>
      <c r="I73" s="1"/>
      <c r="J73" s="1"/>
      <c r="K73" s="1"/>
      <c r="L73" s="1"/>
      <c r="M73" s="1"/>
      <c r="N73" s="1"/>
      <c r="O73" s="1"/>
    </row>
    <row r="74" spans="1:15">
      <c r="A74" s="1"/>
      <c r="B74" s="1"/>
      <c r="C74" s="1"/>
      <c r="D74" s="1"/>
      <c r="E74" s="1"/>
      <c r="F74" s="1"/>
      <c r="G74" s="1"/>
      <c r="H74" s="1"/>
      <c r="I74" s="1"/>
      <c r="J74" s="1"/>
      <c r="K74" s="1"/>
      <c r="L74" s="1"/>
      <c r="M74" s="1"/>
      <c r="N74" s="1"/>
      <c r="O74" s="1"/>
    </row>
    <row r="75" spans="1:15">
      <c r="A75" s="1"/>
      <c r="B75" s="1"/>
      <c r="C75" s="1"/>
      <c r="D75" s="1"/>
      <c r="E75" s="1"/>
      <c r="F75" s="1"/>
      <c r="G75" s="1"/>
      <c r="H75" s="1"/>
      <c r="I75" s="1"/>
      <c r="J75" s="1"/>
      <c r="K75" s="1"/>
      <c r="L75" s="1"/>
      <c r="M75" s="1"/>
      <c r="N75" s="1"/>
      <c r="O75" s="1"/>
    </row>
    <row r="76" spans="1:15">
      <c r="A76" s="1"/>
      <c r="B76" s="1"/>
      <c r="C76" s="1"/>
      <c r="D76" s="1"/>
      <c r="E76" s="1"/>
      <c r="F76" s="1"/>
      <c r="G76" s="1"/>
      <c r="H76" s="1"/>
      <c r="I76" s="1"/>
      <c r="J76" s="1"/>
      <c r="K76" s="1"/>
      <c r="L76" s="1"/>
      <c r="M76" s="1"/>
      <c r="N76" s="1"/>
      <c r="O76" s="1"/>
    </row>
    <row r="77" spans="1:15">
      <c r="A77" s="1"/>
      <c r="B77" s="1"/>
      <c r="C77" s="1"/>
      <c r="D77" s="1"/>
      <c r="E77" s="1"/>
      <c r="F77" s="1"/>
      <c r="G77" s="1"/>
      <c r="H77" s="1"/>
      <c r="I77" s="1"/>
      <c r="J77" s="1"/>
      <c r="K77" s="1"/>
      <c r="L77" s="1"/>
      <c r="M77" s="1"/>
      <c r="N77" s="1"/>
      <c r="O77" s="1"/>
    </row>
    <row r="78" spans="1:15">
      <c r="A78" s="1"/>
      <c r="B78" s="1"/>
      <c r="C78" s="1"/>
      <c r="D78" s="1"/>
      <c r="E78" s="1"/>
      <c r="F78" s="1"/>
      <c r="G78" s="1"/>
      <c r="H78" s="1"/>
      <c r="I78" s="1"/>
      <c r="J78" s="1"/>
      <c r="K78" s="1"/>
      <c r="L78" s="1"/>
      <c r="M78" s="1"/>
      <c r="N78" s="1"/>
      <c r="O78" s="1"/>
    </row>
    <row r="79" spans="1:15">
      <c r="A79" s="1"/>
      <c r="B79" s="1"/>
      <c r="C79" s="1"/>
      <c r="D79" s="1"/>
      <c r="E79" s="1"/>
      <c r="F79" s="1"/>
      <c r="G79" s="1"/>
      <c r="H79" s="1"/>
      <c r="I79" s="1"/>
      <c r="J79" s="1"/>
      <c r="K79" s="1"/>
      <c r="L79" s="1"/>
      <c r="M79" s="1"/>
      <c r="N79" s="1"/>
      <c r="O79" s="1"/>
    </row>
    <row r="80" spans="1:15">
      <c r="A80" s="1"/>
      <c r="B80" s="1"/>
      <c r="C80" s="1"/>
      <c r="D80" s="1"/>
      <c r="E80" s="1"/>
      <c r="F80" s="1"/>
      <c r="G80" s="1"/>
      <c r="H80" s="1"/>
      <c r="I80" s="1"/>
      <c r="J80" s="1"/>
      <c r="K80" s="1"/>
      <c r="L80" s="1"/>
      <c r="M80" s="1"/>
      <c r="N80" s="1"/>
      <c r="O80" s="1"/>
    </row>
    <row r="81" spans="1:15">
      <c r="A81" s="1"/>
      <c r="B81" s="1"/>
      <c r="C81" s="1"/>
      <c r="D81" s="1"/>
      <c r="E81" s="1"/>
      <c r="F81" s="1"/>
      <c r="G81" s="1"/>
      <c r="H81" s="1"/>
      <c r="I81" s="1"/>
      <c r="J81" s="1"/>
      <c r="K81" s="1"/>
      <c r="L81" s="1"/>
      <c r="M81" s="1"/>
      <c r="N81" s="1"/>
      <c r="O81" s="1"/>
    </row>
    <row r="82" spans="1:15">
      <c r="A82" s="1"/>
      <c r="B82" s="1"/>
      <c r="C82" s="1"/>
      <c r="D82" s="1"/>
      <c r="E82" s="1"/>
      <c r="F82" s="1"/>
      <c r="G82" s="1"/>
      <c r="H82" s="1"/>
      <c r="I82" s="1"/>
      <c r="J82" s="1"/>
      <c r="K82" s="1"/>
      <c r="L82" s="1"/>
      <c r="M82" s="1"/>
      <c r="N82" s="1"/>
      <c r="O82" s="1"/>
    </row>
    <row r="83" spans="1:15">
      <c r="A83" s="1"/>
      <c r="B83" s="1"/>
      <c r="C83" s="1"/>
      <c r="D83" s="1"/>
      <c r="E83" s="1"/>
      <c r="F83" s="1"/>
      <c r="G83" s="1"/>
      <c r="H83" s="1"/>
      <c r="I83" s="1"/>
      <c r="J83" s="1"/>
      <c r="K83" s="1"/>
      <c r="L83" s="1"/>
      <c r="M83" s="1"/>
      <c r="N83" s="1"/>
      <c r="O83" s="1"/>
    </row>
    <row r="84" spans="1:15">
      <c r="A84" s="1"/>
      <c r="B84" s="1"/>
      <c r="C84" s="1"/>
      <c r="D84" s="1"/>
      <c r="E84" s="1"/>
      <c r="F84" s="1"/>
      <c r="G84" s="1"/>
      <c r="H84" s="1"/>
      <c r="I84" s="1"/>
      <c r="J84" s="1"/>
      <c r="K84" s="1"/>
      <c r="L84" s="1"/>
      <c r="M84" s="1"/>
      <c r="N84" s="1"/>
      <c r="O84" s="1"/>
    </row>
    <row r="85" spans="1:15">
      <c r="A85" s="1"/>
      <c r="B85" s="1"/>
      <c r="C85" s="1"/>
      <c r="D85" s="1"/>
      <c r="E85" s="1"/>
      <c r="F85" s="1"/>
      <c r="G85" s="1"/>
      <c r="H85" s="1"/>
      <c r="I85" s="1"/>
      <c r="J85" s="1"/>
      <c r="K85" s="1"/>
      <c r="L85" s="1"/>
      <c r="M85" s="1"/>
      <c r="N85" s="1"/>
      <c r="O85" s="1"/>
    </row>
    <row r="86" spans="1:15">
      <c r="A86" s="1"/>
      <c r="B86" s="1"/>
      <c r="C86" s="1"/>
      <c r="D86" s="1"/>
      <c r="E86" s="1"/>
      <c r="F86" s="1"/>
      <c r="G86" s="1"/>
      <c r="H86" s="1"/>
      <c r="I86" s="1"/>
      <c r="J86" s="1"/>
      <c r="K86" s="1"/>
      <c r="L86" s="1"/>
      <c r="M86" s="1"/>
      <c r="N86" s="1"/>
      <c r="O86" s="1"/>
    </row>
    <row r="87" spans="1:15">
      <c r="A87" s="1"/>
      <c r="B87" s="1"/>
      <c r="C87" s="1"/>
      <c r="D87" s="1"/>
      <c r="E87" s="1"/>
      <c r="F87" s="1"/>
      <c r="G87" s="1"/>
      <c r="H87" s="1"/>
      <c r="I87" s="1"/>
      <c r="J87" s="1"/>
      <c r="K87" s="1"/>
      <c r="L87" s="1"/>
      <c r="M87" s="1"/>
      <c r="N87" s="1"/>
      <c r="O87" s="1"/>
    </row>
    <row r="88" spans="1:15">
      <c r="A88" s="1"/>
      <c r="B88" s="1"/>
      <c r="C88" s="1"/>
      <c r="D88" s="1"/>
      <c r="E88" s="1"/>
      <c r="F88" s="1"/>
      <c r="G88" s="1"/>
      <c r="H88" s="1"/>
      <c r="I88" s="1"/>
      <c r="J88" s="1"/>
      <c r="K88" s="1"/>
      <c r="L88" s="1"/>
      <c r="M88" s="1"/>
      <c r="N88" s="1"/>
      <c r="O88" s="1"/>
    </row>
    <row r="89" spans="1:15">
      <c r="A89" s="1"/>
      <c r="B89" s="1"/>
      <c r="C89" s="1"/>
      <c r="D89" s="1"/>
      <c r="E89" s="1"/>
      <c r="F89" s="1"/>
      <c r="G89" s="1"/>
      <c r="H89" s="1"/>
      <c r="I89" s="1"/>
      <c r="J89" s="1"/>
      <c r="K89" s="1"/>
      <c r="L89" s="1"/>
      <c r="M89" s="1"/>
      <c r="N89" s="1"/>
      <c r="O89" s="1"/>
    </row>
    <row r="90" spans="1:15">
      <c r="A90" s="1"/>
      <c r="B90" s="1"/>
      <c r="C90" s="1"/>
      <c r="D90" s="1"/>
      <c r="E90" s="1"/>
      <c r="F90" s="1"/>
      <c r="G90" s="1"/>
      <c r="H90" s="1"/>
      <c r="I90" s="1"/>
      <c r="J90" s="1"/>
      <c r="K90" s="1"/>
      <c r="L90" s="1"/>
      <c r="M90" s="1"/>
      <c r="N90" s="1"/>
      <c r="O90" s="1"/>
    </row>
    <row r="91" spans="1:15">
      <c r="A91" s="1"/>
      <c r="B91" s="1"/>
      <c r="C91" s="1"/>
      <c r="D91" s="1"/>
      <c r="E91" s="1"/>
      <c r="F91" s="1"/>
      <c r="G91" s="1"/>
      <c r="H91" s="1"/>
      <c r="I91" s="1"/>
      <c r="J91" s="1"/>
      <c r="K91" s="1"/>
      <c r="L91" s="1"/>
      <c r="M91" s="1"/>
      <c r="N91" s="1"/>
      <c r="O91" s="1"/>
    </row>
    <row r="92" spans="1:15">
      <c r="A92" s="1"/>
      <c r="B92" s="1"/>
      <c r="C92" s="1"/>
      <c r="D92" s="1"/>
      <c r="E92" s="1"/>
      <c r="F92" s="1"/>
      <c r="G92" s="1"/>
      <c r="H92" s="1"/>
      <c r="I92" s="1"/>
      <c r="J92" s="1"/>
      <c r="K92" s="1"/>
      <c r="L92" s="1"/>
      <c r="M92" s="1"/>
      <c r="N92" s="1"/>
      <c r="O92" s="1"/>
    </row>
    <row r="93" spans="1:15">
      <c r="A93" s="1"/>
      <c r="B93" s="1"/>
      <c r="C93" s="1"/>
      <c r="D93" s="1"/>
      <c r="E93" s="1"/>
      <c r="F93" s="1"/>
      <c r="G93" s="1"/>
      <c r="H93" s="1"/>
      <c r="I93" s="1"/>
      <c r="J93" s="1"/>
      <c r="K93" s="1"/>
      <c r="L93" s="1"/>
      <c r="M93" s="1"/>
      <c r="N93" s="1"/>
      <c r="O93" s="1"/>
    </row>
    <row r="94" spans="1:15">
      <c r="A94" s="1"/>
      <c r="B94" s="1"/>
      <c r="C94" s="1"/>
      <c r="D94" s="1"/>
      <c r="E94" s="1"/>
      <c r="F94" s="1"/>
      <c r="G94" s="1"/>
      <c r="H94" s="1"/>
      <c r="I94" s="1"/>
      <c r="J94" s="1"/>
      <c r="K94" s="1"/>
      <c r="L94" s="1"/>
      <c r="M94" s="1"/>
      <c r="N94" s="1"/>
      <c r="O94" s="1"/>
    </row>
    <row r="95" spans="1:15">
      <c r="A95" s="1"/>
      <c r="B95" s="1"/>
      <c r="C95" s="1"/>
      <c r="D95" s="1"/>
      <c r="E95" s="1"/>
      <c r="F95" s="1"/>
      <c r="G95" s="1"/>
      <c r="H95" s="1"/>
      <c r="I95" s="1"/>
      <c r="J95" s="1"/>
      <c r="K95" s="1"/>
      <c r="L95" s="1"/>
      <c r="M95" s="1"/>
      <c r="N95" s="1"/>
      <c r="O95" s="1"/>
    </row>
    <row r="96" spans="1:15">
      <c r="A96" s="1"/>
      <c r="B96" s="1"/>
      <c r="C96" s="1"/>
      <c r="D96" s="1"/>
      <c r="E96" s="1"/>
      <c r="F96" s="1"/>
      <c r="G96" s="1"/>
      <c r="H96" s="1"/>
      <c r="I96" s="1"/>
      <c r="J96" s="1"/>
      <c r="K96" s="1"/>
      <c r="L96" s="1"/>
      <c r="M96" s="1"/>
      <c r="N96" s="1"/>
      <c r="O96" s="1"/>
    </row>
    <row r="97" spans="1:15">
      <c r="A97" s="1"/>
      <c r="B97" s="1"/>
      <c r="C97" s="1"/>
      <c r="D97" s="1"/>
      <c r="E97" s="1"/>
      <c r="F97" s="1"/>
      <c r="G97" s="1"/>
      <c r="H97" s="1"/>
      <c r="I97" s="1"/>
      <c r="J97" s="1"/>
      <c r="K97" s="1"/>
      <c r="L97" s="1"/>
      <c r="M97" s="1"/>
      <c r="N97" s="1"/>
      <c r="O97" s="1"/>
    </row>
    <row r="98" spans="1:15">
      <c r="A98" s="1"/>
      <c r="B98" s="1"/>
      <c r="C98" s="1"/>
      <c r="D98" s="1"/>
      <c r="E98" s="1"/>
      <c r="F98" s="1"/>
      <c r="G98" s="1"/>
      <c r="H98" s="1"/>
      <c r="I98" s="1"/>
      <c r="J98" s="1"/>
      <c r="K98" s="1"/>
      <c r="L98" s="1"/>
      <c r="M98" s="1"/>
      <c r="N98" s="1"/>
      <c r="O98" s="1"/>
    </row>
    <row r="99" spans="1:15">
      <c r="A99" s="1"/>
      <c r="B99" s="1"/>
      <c r="C99" s="1"/>
      <c r="D99" s="1"/>
      <c r="E99" s="1"/>
      <c r="F99" s="1"/>
      <c r="G99" s="1"/>
      <c r="H99" s="1"/>
      <c r="I99" s="1"/>
      <c r="J99" s="1"/>
      <c r="K99" s="1"/>
      <c r="L99" s="1"/>
      <c r="M99" s="1"/>
      <c r="N99" s="1"/>
      <c r="O99" s="1"/>
    </row>
    <row r="100" spans="1:15">
      <c r="A100" s="1"/>
      <c r="B100" s="1"/>
      <c r="C100" s="1"/>
      <c r="D100" s="1"/>
      <c r="E100" s="1"/>
      <c r="F100" s="1"/>
      <c r="G100" s="1"/>
      <c r="H100" s="1"/>
      <c r="I100" s="1"/>
      <c r="J100" s="1"/>
      <c r="K100" s="1"/>
      <c r="L100" s="1"/>
      <c r="M100" s="1"/>
      <c r="N100" s="1"/>
      <c r="O100" s="1"/>
    </row>
    <row r="101" spans="1:15">
      <c r="A101" s="1"/>
      <c r="B101" s="1"/>
      <c r="C101" s="1"/>
      <c r="D101" s="1"/>
      <c r="E101" s="1"/>
      <c r="F101" s="1"/>
      <c r="G101" s="1"/>
      <c r="H101" s="1"/>
      <c r="I101" s="1"/>
      <c r="J101" s="1"/>
      <c r="K101" s="1"/>
      <c r="L101" s="1"/>
      <c r="M101" s="1"/>
      <c r="N101" s="1"/>
      <c r="O101" s="1"/>
    </row>
    <row r="102" spans="1:15">
      <c r="A102" s="1"/>
      <c r="B102" s="1"/>
      <c r="C102" s="1"/>
      <c r="D102" s="1"/>
      <c r="E102" s="1"/>
      <c r="F102" s="1"/>
      <c r="G102" s="1"/>
      <c r="H102" s="1"/>
      <c r="I102" s="1"/>
      <c r="J102" s="1"/>
      <c r="K102" s="1"/>
      <c r="L102" s="1"/>
      <c r="M102" s="1"/>
      <c r="N102" s="1"/>
      <c r="O102" s="1"/>
    </row>
    <row r="103" spans="1:15">
      <c r="A103" s="1"/>
      <c r="B103" s="1"/>
      <c r="C103" s="1"/>
      <c r="D103" s="1"/>
      <c r="E103" s="1"/>
      <c r="F103" s="1"/>
      <c r="G103" s="1"/>
      <c r="H103" s="1"/>
      <c r="I103" s="1"/>
      <c r="J103" s="1"/>
      <c r="K103" s="1"/>
      <c r="L103" s="1"/>
      <c r="M103" s="1"/>
      <c r="N103" s="1"/>
      <c r="O103" s="1"/>
    </row>
    <row r="104" spans="1:15">
      <c r="A104" s="1"/>
      <c r="B104" s="1"/>
      <c r="C104" s="1"/>
      <c r="D104" s="1"/>
      <c r="E104" s="1"/>
      <c r="F104" s="1"/>
      <c r="G104" s="1"/>
      <c r="H104" s="1"/>
      <c r="I104" s="1"/>
      <c r="J104" s="1"/>
      <c r="K104" s="1"/>
      <c r="L104" s="1"/>
      <c r="M104" s="1"/>
      <c r="N104" s="1"/>
      <c r="O104" s="1"/>
    </row>
    <row r="105" spans="1:15">
      <c r="A105" s="1"/>
      <c r="B105" s="1"/>
      <c r="C105" s="1"/>
      <c r="D105" s="1"/>
      <c r="E105" s="1"/>
      <c r="F105" s="1"/>
      <c r="G105" s="1"/>
      <c r="H105" s="1"/>
      <c r="I105" s="1"/>
      <c r="J105" s="1"/>
      <c r="K105" s="1"/>
      <c r="L105" s="1"/>
      <c r="M105" s="1"/>
      <c r="N105" s="1"/>
      <c r="O105" s="1"/>
    </row>
    <row r="106" spans="1:15">
      <c r="A106" s="1"/>
      <c r="B106" s="1"/>
      <c r="C106" s="1"/>
      <c r="D106" s="1"/>
      <c r="E106" s="1"/>
      <c r="F106" s="1"/>
      <c r="G106" s="1"/>
      <c r="H106" s="1"/>
      <c r="I106" s="1"/>
      <c r="J106" s="1"/>
      <c r="K106" s="1"/>
      <c r="L106" s="1"/>
      <c r="M106" s="1"/>
      <c r="N106" s="1"/>
      <c r="O106" s="1"/>
    </row>
    <row r="107" spans="1:15">
      <c r="A107" s="1"/>
      <c r="B107" s="1"/>
      <c r="C107" s="1"/>
      <c r="D107" s="1"/>
      <c r="E107" s="1"/>
      <c r="F107" s="1"/>
      <c r="G107" s="1"/>
      <c r="H107" s="1"/>
      <c r="I107" s="1"/>
      <c r="J107" s="1"/>
      <c r="K107" s="1"/>
      <c r="L107" s="1"/>
      <c r="M107" s="1"/>
      <c r="N107" s="1"/>
      <c r="O107" s="1"/>
    </row>
    <row r="108" spans="1:15">
      <c r="A108" s="1"/>
      <c r="B108" s="1"/>
      <c r="C108" s="1"/>
      <c r="D108" s="1"/>
      <c r="E108" s="1"/>
      <c r="F108" s="1"/>
      <c r="G108" s="1"/>
      <c r="H108" s="1"/>
      <c r="I108" s="1"/>
      <c r="J108" s="1"/>
      <c r="K108" s="1"/>
      <c r="L108" s="1"/>
      <c r="M108" s="1"/>
      <c r="N108" s="1"/>
      <c r="O108" s="1"/>
    </row>
    <row r="109" spans="1:15">
      <c r="A109" s="1"/>
      <c r="B109" s="1"/>
      <c r="C109" s="1"/>
      <c r="D109" s="1"/>
      <c r="E109" s="1"/>
      <c r="F109" s="1"/>
      <c r="G109" s="1"/>
      <c r="H109" s="1"/>
      <c r="I109" s="1"/>
      <c r="J109" s="1"/>
      <c r="K109" s="1"/>
      <c r="L109" s="1"/>
      <c r="M109" s="1"/>
      <c r="N109" s="1"/>
      <c r="O109" s="1"/>
    </row>
    <row r="110" spans="1:15">
      <c r="A110" s="1"/>
      <c r="B110" s="1"/>
      <c r="C110" s="1"/>
      <c r="D110" s="1"/>
      <c r="E110" s="1"/>
      <c r="F110" s="1"/>
      <c r="G110" s="1"/>
      <c r="H110" s="1"/>
      <c r="I110" s="1"/>
      <c r="J110" s="1"/>
      <c r="K110" s="1"/>
      <c r="L110" s="1"/>
      <c r="M110" s="1"/>
      <c r="N110" s="1"/>
      <c r="O110" s="1"/>
    </row>
    <row r="111" spans="1:15">
      <c r="A111" s="1"/>
      <c r="B111" s="1"/>
      <c r="C111" s="1"/>
      <c r="D111" s="1"/>
      <c r="E111" s="1"/>
      <c r="F111" s="1"/>
      <c r="G111" s="1"/>
      <c r="H111" s="1"/>
      <c r="I111" s="1"/>
      <c r="J111" s="1"/>
      <c r="K111" s="1"/>
      <c r="L111" s="1"/>
      <c r="M111" s="1"/>
      <c r="N111" s="1"/>
      <c r="O111" s="1"/>
    </row>
    <row r="112" spans="1:15">
      <c r="A112" s="1"/>
      <c r="B112" s="1"/>
      <c r="C112" s="1"/>
      <c r="D112" s="1"/>
      <c r="E112" s="1"/>
      <c r="F112" s="1"/>
      <c r="G112" s="1"/>
      <c r="H112" s="1"/>
      <c r="I112" s="1"/>
      <c r="J112" s="1"/>
      <c r="K112" s="1"/>
      <c r="L112" s="1"/>
      <c r="M112" s="1"/>
      <c r="N112" s="1"/>
      <c r="O112" s="1"/>
    </row>
    <row r="113" spans="1:15">
      <c r="A113" s="1"/>
      <c r="B113" s="1"/>
      <c r="C113" s="1"/>
      <c r="D113" s="1"/>
      <c r="E113" s="1"/>
      <c r="F113" s="1"/>
      <c r="G113" s="1"/>
      <c r="H113" s="1"/>
      <c r="I113" s="1"/>
      <c r="J113" s="1"/>
      <c r="K113" s="1"/>
      <c r="L113" s="1"/>
      <c r="M113" s="1"/>
      <c r="N113" s="1"/>
      <c r="O113" s="1"/>
    </row>
    <row r="114" spans="1:15">
      <c r="A114" s="1"/>
      <c r="B114" s="1"/>
      <c r="C114" s="1"/>
      <c r="D114" s="1"/>
      <c r="E114" s="1"/>
      <c r="F114" s="1"/>
      <c r="G114" s="1"/>
      <c r="H114" s="1"/>
      <c r="I114" s="1"/>
      <c r="J114" s="1"/>
      <c r="K114" s="1"/>
      <c r="L114" s="1"/>
      <c r="M114" s="1"/>
      <c r="N114" s="1"/>
      <c r="O114" s="1"/>
    </row>
    <row r="115" spans="1:15">
      <c r="A115" s="1"/>
      <c r="B115" s="1"/>
      <c r="C115" s="1"/>
      <c r="D115" s="1"/>
      <c r="E115" s="1"/>
      <c r="F115" s="1"/>
      <c r="G115" s="1"/>
      <c r="H115" s="1"/>
      <c r="I115" s="1"/>
      <c r="J115" s="1"/>
      <c r="K115" s="1"/>
      <c r="L115" s="1"/>
      <c r="M115" s="1"/>
      <c r="N115" s="1"/>
      <c r="O115" s="1"/>
    </row>
    <row r="116" spans="1:15">
      <c r="A116" s="1"/>
      <c r="B116" s="1"/>
      <c r="C116" s="1"/>
      <c r="D116" s="1"/>
      <c r="E116" s="1"/>
      <c r="F116" s="1"/>
      <c r="G116" s="1"/>
      <c r="H116" s="1"/>
      <c r="I116" s="1"/>
      <c r="J116" s="1"/>
      <c r="K116" s="1"/>
      <c r="L116" s="1"/>
      <c r="M116" s="1"/>
      <c r="N116" s="1"/>
      <c r="O116" s="1"/>
    </row>
    <row r="117" spans="1:15">
      <c r="A117" s="1"/>
      <c r="B117" s="1"/>
      <c r="C117" s="1"/>
      <c r="D117" s="1"/>
      <c r="E117" s="1"/>
      <c r="F117" s="1"/>
      <c r="G117" s="1"/>
      <c r="H117" s="1"/>
      <c r="I117" s="1"/>
      <c r="J117" s="1"/>
      <c r="K117" s="1"/>
      <c r="L117" s="1"/>
      <c r="M117" s="1"/>
      <c r="N117" s="1"/>
      <c r="O117" s="1"/>
    </row>
    <row r="118" spans="1:15">
      <c r="A118" s="1"/>
      <c r="B118" s="1"/>
      <c r="C118" s="1"/>
      <c r="D118" s="1"/>
      <c r="E118" s="1"/>
      <c r="F118" s="1"/>
      <c r="G118" s="1"/>
      <c r="H118" s="1"/>
      <c r="I118" s="1"/>
      <c r="J118" s="1"/>
      <c r="K118" s="1"/>
      <c r="L118" s="1"/>
      <c r="M118" s="1"/>
      <c r="N118" s="1"/>
      <c r="O118" s="1"/>
    </row>
    <row r="119" spans="1:15">
      <c r="A119" s="1"/>
      <c r="B119" s="1"/>
      <c r="C119" s="1"/>
      <c r="D119" s="1"/>
      <c r="E119" s="1"/>
      <c r="F119" s="1"/>
      <c r="G119" s="1"/>
      <c r="H119" s="1"/>
      <c r="I119" s="1"/>
      <c r="J119" s="1"/>
      <c r="K119" s="1"/>
      <c r="L119" s="1"/>
      <c r="M119" s="1"/>
      <c r="N119" s="1"/>
      <c r="O119" s="1"/>
    </row>
    <row r="120" spans="1:15">
      <c r="A120" s="1"/>
      <c r="B120" s="1"/>
      <c r="C120" s="1"/>
      <c r="D120" s="1"/>
      <c r="E120" s="1"/>
      <c r="F120" s="1"/>
      <c r="G120" s="1"/>
      <c r="H120" s="1"/>
      <c r="I120" s="1"/>
      <c r="J120" s="1"/>
      <c r="K120" s="1"/>
      <c r="L120" s="1"/>
      <c r="M120" s="1"/>
      <c r="N120" s="1"/>
      <c r="O120" s="1"/>
    </row>
    <row r="121" spans="1:15">
      <c r="A121" s="1"/>
      <c r="B121" s="1"/>
      <c r="C121" s="1"/>
      <c r="D121" s="1"/>
      <c r="E121" s="1"/>
      <c r="F121" s="1"/>
      <c r="G121" s="1"/>
      <c r="H121" s="1"/>
      <c r="I121" s="1"/>
      <c r="J121" s="1"/>
      <c r="K121" s="1"/>
      <c r="L121" s="1"/>
      <c r="M121" s="1"/>
      <c r="N121" s="1"/>
      <c r="O121" s="1"/>
    </row>
    <row r="122" spans="1:15">
      <c r="A122" s="1"/>
      <c r="B122" s="1"/>
      <c r="C122" s="1"/>
      <c r="D122" s="1"/>
      <c r="E122" s="1"/>
      <c r="F122" s="1"/>
      <c r="G122" s="1"/>
      <c r="H122" s="1"/>
      <c r="I122" s="1"/>
      <c r="J122" s="1"/>
      <c r="K122" s="1"/>
      <c r="L122" s="1"/>
      <c r="M122" s="1"/>
      <c r="N122" s="1"/>
      <c r="O122" s="1"/>
    </row>
    <row r="123" spans="1:15">
      <c r="A123" s="1"/>
      <c r="B123" s="1"/>
      <c r="C123" s="1"/>
      <c r="D123" s="1"/>
      <c r="E123" s="1"/>
      <c r="F123" s="1"/>
      <c r="G123" s="1"/>
      <c r="H123" s="1"/>
      <c r="I123" s="1"/>
      <c r="J123" s="1"/>
      <c r="K123" s="1"/>
      <c r="L123" s="1"/>
      <c r="M123" s="1"/>
      <c r="N123" s="1"/>
      <c r="O123" s="1"/>
    </row>
    <row r="124" spans="1:15">
      <c r="A124" s="1"/>
      <c r="B124" s="1"/>
      <c r="C124" s="1"/>
      <c r="D124" s="1"/>
      <c r="E124" s="1"/>
      <c r="F124" s="1"/>
      <c r="G124" s="1"/>
      <c r="H124" s="1"/>
      <c r="I124" s="1"/>
      <c r="J124" s="1"/>
      <c r="K124" s="1"/>
      <c r="L124" s="1"/>
      <c r="M124" s="1"/>
      <c r="N124" s="1"/>
      <c r="O124" s="1"/>
    </row>
    <row r="125" spans="1:15">
      <c r="A125" s="1"/>
      <c r="B125" s="1"/>
      <c r="C125" s="1"/>
      <c r="D125" s="1"/>
      <c r="E125" s="1"/>
      <c r="F125" s="1"/>
      <c r="G125" s="1"/>
      <c r="H125" s="1"/>
      <c r="I125" s="1"/>
      <c r="J125" s="1"/>
      <c r="K125" s="1"/>
      <c r="L125" s="1"/>
      <c r="M125" s="1"/>
      <c r="N125" s="1"/>
      <c r="O125" s="1"/>
    </row>
    <row r="126" spans="1:15">
      <c r="A126" s="1"/>
      <c r="B126" s="1"/>
      <c r="C126" s="1"/>
      <c r="D126" s="1"/>
      <c r="E126" s="1"/>
      <c r="F126" s="1"/>
      <c r="G126" s="1"/>
      <c r="H126" s="1"/>
      <c r="I126" s="1"/>
      <c r="J126" s="1"/>
      <c r="K126" s="1"/>
      <c r="L126" s="1"/>
      <c r="M126" s="1"/>
      <c r="N126" s="1"/>
      <c r="O126" s="1"/>
    </row>
    <row r="127" spans="1:15">
      <c r="A127" s="1"/>
      <c r="B127" s="1"/>
      <c r="C127" s="1"/>
      <c r="D127" s="1"/>
      <c r="E127" s="1"/>
      <c r="F127" s="1"/>
      <c r="G127" s="1"/>
      <c r="H127" s="1"/>
      <c r="I127" s="1"/>
      <c r="J127" s="1"/>
      <c r="K127" s="1"/>
      <c r="L127" s="1"/>
      <c r="M127" s="1"/>
      <c r="N127" s="1"/>
      <c r="O127" s="1"/>
    </row>
    <row r="128" spans="1:15">
      <c r="A128" s="1"/>
      <c r="B128" s="1"/>
      <c r="C128" s="1"/>
      <c r="D128" s="1"/>
      <c r="E128" s="1"/>
      <c r="F128" s="1"/>
      <c r="G128" s="1"/>
      <c r="H128" s="1"/>
      <c r="I128" s="1"/>
      <c r="J128" s="1"/>
      <c r="K128" s="1"/>
      <c r="L128" s="1"/>
      <c r="M128" s="1"/>
      <c r="N128" s="1"/>
      <c r="O128" s="1"/>
    </row>
    <row r="129" spans="1:15">
      <c r="A129" s="1"/>
      <c r="B129" s="1"/>
      <c r="C129" s="1"/>
      <c r="D129" s="1"/>
      <c r="E129" s="1"/>
      <c r="F129" s="1"/>
      <c r="G129" s="1"/>
      <c r="H129" s="1"/>
      <c r="I129" s="1"/>
      <c r="J129" s="1"/>
      <c r="K129" s="1"/>
      <c r="L129" s="1"/>
      <c r="M129" s="1"/>
      <c r="N129" s="1"/>
      <c r="O129" s="1"/>
    </row>
    <row r="130" spans="1:15">
      <c r="A130" s="1"/>
      <c r="B130" s="1"/>
      <c r="C130" s="1"/>
      <c r="D130" s="1"/>
      <c r="E130" s="1"/>
      <c r="F130" s="1"/>
      <c r="G130" s="1"/>
      <c r="H130" s="1"/>
      <c r="I130" s="1"/>
      <c r="J130" s="1"/>
      <c r="K130" s="1"/>
      <c r="L130" s="1"/>
      <c r="M130" s="1"/>
      <c r="N130" s="1"/>
      <c r="O130" s="1"/>
    </row>
    <row r="131" spans="1:15">
      <c r="A131" s="1"/>
      <c r="B131" s="1"/>
      <c r="C131" s="1"/>
      <c r="D131" s="1"/>
      <c r="E131" s="1"/>
      <c r="F131" s="1"/>
      <c r="G131" s="1"/>
      <c r="H131" s="1"/>
      <c r="I131" s="1"/>
      <c r="J131" s="1"/>
      <c r="K131" s="1"/>
      <c r="L131" s="1"/>
      <c r="M131" s="1"/>
      <c r="N131" s="1"/>
      <c r="O131" s="1"/>
    </row>
    <row r="132" spans="1:15">
      <c r="A132" s="1"/>
      <c r="B132" s="1"/>
      <c r="C132" s="1"/>
      <c r="D132" s="1"/>
      <c r="E132" s="1"/>
      <c r="F132" s="1"/>
      <c r="G132" s="1"/>
      <c r="H132" s="1"/>
      <c r="I132" s="1"/>
      <c r="J132" s="1"/>
      <c r="K132" s="1"/>
      <c r="L132" s="1"/>
      <c r="M132" s="1"/>
      <c r="N132" s="1"/>
      <c r="O132" s="1"/>
    </row>
    <row r="133" spans="1:15">
      <c r="A133" s="1"/>
      <c r="B133" s="1"/>
      <c r="C133" s="1"/>
      <c r="D133" s="1"/>
      <c r="E133" s="1"/>
      <c r="F133" s="1"/>
      <c r="G133" s="1"/>
      <c r="H133" s="1"/>
      <c r="I133" s="1"/>
      <c r="J133" s="1"/>
      <c r="K133" s="1"/>
      <c r="L133" s="1"/>
      <c r="M133" s="1"/>
      <c r="N133" s="1"/>
      <c r="O133" s="1"/>
    </row>
    <row r="134" spans="1:15">
      <c r="A134" s="1"/>
      <c r="B134" s="1"/>
      <c r="C134" s="1"/>
      <c r="D134" s="1"/>
      <c r="E134" s="1"/>
      <c r="F134" s="1"/>
      <c r="G134" s="1"/>
      <c r="H134" s="1"/>
      <c r="I134" s="1"/>
      <c r="J134" s="1"/>
      <c r="K134" s="1"/>
      <c r="L134" s="1"/>
      <c r="M134" s="1"/>
      <c r="N134" s="1"/>
      <c r="O134" s="1"/>
    </row>
    <row r="135" spans="1:15">
      <c r="A135" s="1"/>
      <c r="B135" s="1"/>
      <c r="C135" s="1"/>
      <c r="D135" s="1"/>
      <c r="E135" s="1"/>
      <c r="F135" s="1"/>
      <c r="G135" s="1"/>
      <c r="H135" s="1"/>
      <c r="I135" s="1"/>
      <c r="J135" s="1"/>
      <c r="K135" s="1"/>
      <c r="L135" s="1"/>
      <c r="M135" s="1"/>
      <c r="N135" s="1"/>
      <c r="O135" s="1"/>
    </row>
  </sheetData>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DCFF7A-B783-46BD-B06D-FFE02CB2501A}">
  <dimension ref="A1:O215"/>
  <sheetViews>
    <sheetView workbookViewId="0">
      <selection activeCell="O7" sqref="O7"/>
    </sheetView>
  </sheetViews>
  <sheetFormatPr defaultRowHeight="15"/>
  <sheetData>
    <row r="1" spans="1:15">
      <c r="A1" s="1" t="s">
        <v>131</v>
      </c>
      <c r="B1" s="1" t="s">
        <v>132</v>
      </c>
      <c r="C1" s="1" t="s">
        <v>133</v>
      </c>
      <c r="D1" s="1" t="s">
        <v>134</v>
      </c>
      <c r="E1" s="1" t="s">
        <v>135</v>
      </c>
      <c r="F1" s="1" t="s">
        <v>136</v>
      </c>
      <c r="G1" s="1" t="s">
        <v>137</v>
      </c>
      <c r="H1" s="1" t="s">
        <v>138</v>
      </c>
      <c r="I1" s="1" t="s">
        <v>139</v>
      </c>
      <c r="J1" s="1" t="s">
        <v>140</v>
      </c>
      <c r="K1" s="1" t="s">
        <v>141</v>
      </c>
      <c r="L1" s="1" t="s">
        <v>142</v>
      </c>
    </row>
    <row r="2" spans="1:15">
      <c r="A2" s="1">
        <v>1</v>
      </c>
      <c r="B2" s="1">
        <v>28</v>
      </c>
      <c r="C2" s="1">
        <v>1</v>
      </c>
      <c r="D2" s="1">
        <v>20</v>
      </c>
      <c r="E2" s="1">
        <v>2</v>
      </c>
      <c r="F2" s="1">
        <v>3</v>
      </c>
      <c r="G2" s="1">
        <v>8</v>
      </c>
      <c r="H2" s="1">
        <v>7.87</v>
      </c>
      <c r="I2" s="1">
        <v>8.25</v>
      </c>
      <c r="J2" s="1">
        <v>1</v>
      </c>
      <c r="K2" s="1">
        <v>7.87</v>
      </c>
      <c r="L2" s="1">
        <v>12.28</v>
      </c>
    </row>
    <row r="3" spans="1:15">
      <c r="A3" s="1">
        <v>2</v>
      </c>
      <c r="B3" s="1">
        <v>144</v>
      </c>
      <c r="C3" s="1">
        <v>2</v>
      </c>
      <c r="D3" s="1">
        <v>26</v>
      </c>
      <c r="E3" s="1">
        <v>0</v>
      </c>
      <c r="F3" s="1">
        <v>2</v>
      </c>
      <c r="G3" s="1">
        <v>75</v>
      </c>
      <c r="H3" s="1">
        <v>9.43</v>
      </c>
      <c r="I3" s="1">
        <v>9.66</v>
      </c>
      <c r="J3" s="1">
        <v>1</v>
      </c>
      <c r="K3" s="1">
        <v>9.43</v>
      </c>
      <c r="L3" s="1">
        <v>7.23</v>
      </c>
    </row>
    <row r="4" spans="1:15">
      <c r="A4" s="1">
        <v>1</v>
      </c>
      <c r="B4" s="1">
        <v>80</v>
      </c>
      <c r="C4" s="1">
        <v>3</v>
      </c>
      <c r="D4" s="1">
        <v>30</v>
      </c>
      <c r="E4" s="1">
        <v>1</v>
      </c>
      <c r="F4" s="1">
        <v>2</v>
      </c>
      <c r="G4" s="1">
        <v>44</v>
      </c>
      <c r="H4" s="1">
        <v>7.16</v>
      </c>
      <c r="I4" s="1">
        <v>8.33</v>
      </c>
      <c r="J4" s="1">
        <v>1</v>
      </c>
      <c r="K4" s="1">
        <v>7.16</v>
      </c>
      <c r="L4" s="1">
        <v>2.97</v>
      </c>
    </row>
    <row r="5" spans="1:15">
      <c r="A5" s="1">
        <v>2</v>
      </c>
      <c r="B5" s="1">
        <v>100</v>
      </c>
      <c r="C5" s="1">
        <v>2</v>
      </c>
      <c r="D5" s="1">
        <v>24</v>
      </c>
      <c r="E5" s="1">
        <v>0</v>
      </c>
      <c r="F5" s="1">
        <v>2</v>
      </c>
      <c r="G5" s="1">
        <v>75</v>
      </c>
      <c r="H5" s="1">
        <v>8.67</v>
      </c>
      <c r="I5" s="1">
        <v>8.82</v>
      </c>
      <c r="J5" s="1">
        <v>1</v>
      </c>
      <c r="K5" s="1">
        <v>8.67</v>
      </c>
      <c r="L5" s="1">
        <v>8.81</v>
      </c>
    </row>
    <row r="6" spans="1:15">
      <c r="A6" s="1">
        <v>3</v>
      </c>
      <c r="B6" s="1">
        <v>168</v>
      </c>
      <c r="C6" s="1">
        <v>3</v>
      </c>
      <c r="D6" s="1">
        <v>35</v>
      </c>
      <c r="E6" s="1">
        <v>1</v>
      </c>
      <c r="F6" s="1">
        <v>2</v>
      </c>
      <c r="G6" s="1">
        <v>30</v>
      </c>
      <c r="H6" s="1">
        <v>12.31</v>
      </c>
      <c r="I6" s="1">
        <v>12.06</v>
      </c>
      <c r="J6" s="1">
        <v>1</v>
      </c>
      <c r="K6" s="1">
        <v>12.31</v>
      </c>
      <c r="L6" s="1">
        <v>9.27</v>
      </c>
    </row>
    <row r="7" spans="1:15">
      <c r="A7" s="1">
        <v>3</v>
      </c>
      <c r="B7" s="1">
        <v>28</v>
      </c>
      <c r="C7" s="1">
        <v>1</v>
      </c>
      <c r="D7" s="1">
        <v>17</v>
      </c>
      <c r="E7" s="1">
        <v>2</v>
      </c>
      <c r="F7" s="1">
        <v>3</v>
      </c>
      <c r="G7" s="1">
        <v>4</v>
      </c>
      <c r="H7" s="1">
        <v>9.84</v>
      </c>
      <c r="I7" s="1">
        <v>9.67</v>
      </c>
      <c r="J7" s="1">
        <v>1</v>
      </c>
      <c r="K7" s="1">
        <v>9.84</v>
      </c>
      <c r="L7" s="1">
        <v>11.29</v>
      </c>
      <c r="O7" s="17" t="s">
        <v>165</v>
      </c>
    </row>
    <row r="8" spans="1:15">
      <c r="A8" s="1">
        <v>1</v>
      </c>
      <c r="B8" s="1">
        <v>64</v>
      </c>
      <c r="C8" s="1">
        <v>2</v>
      </c>
      <c r="D8" s="1">
        <v>24</v>
      </c>
      <c r="E8" s="1">
        <v>1</v>
      </c>
      <c r="F8" s="1">
        <v>2</v>
      </c>
      <c r="G8" s="1">
        <v>45</v>
      </c>
      <c r="H8" s="1">
        <v>16.899999999999999</v>
      </c>
      <c r="I8" s="1">
        <v>17.510000000000002</v>
      </c>
      <c r="J8" s="1">
        <v>1</v>
      </c>
      <c r="K8" s="1">
        <v>16.899999999999999</v>
      </c>
      <c r="L8" s="1">
        <v>8.2899999999999991</v>
      </c>
    </row>
    <row r="9" spans="1:15">
      <c r="A9" s="1">
        <v>1</v>
      </c>
      <c r="B9" s="1">
        <v>64</v>
      </c>
      <c r="C9" s="1">
        <v>2</v>
      </c>
      <c r="D9" s="1">
        <v>18</v>
      </c>
      <c r="E9" s="1">
        <v>1</v>
      </c>
      <c r="F9" s="1">
        <v>1</v>
      </c>
      <c r="G9" s="1">
        <v>16</v>
      </c>
      <c r="H9" s="1">
        <v>10.039999999999999</v>
      </c>
      <c r="I9" s="1">
        <v>10.79</v>
      </c>
      <c r="J9" s="1">
        <v>1</v>
      </c>
      <c r="K9" s="1">
        <v>10.039999999999999</v>
      </c>
      <c r="L9" s="1">
        <v>9.9600000000000009</v>
      </c>
    </row>
    <row r="10" spans="1:15">
      <c r="A10" s="1">
        <v>3</v>
      </c>
      <c r="B10" s="1">
        <v>96</v>
      </c>
      <c r="C10" s="1">
        <v>3</v>
      </c>
      <c r="D10" s="1">
        <v>25</v>
      </c>
      <c r="E10" s="1">
        <v>1</v>
      </c>
      <c r="F10" s="1">
        <v>5</v>
      </c>
      <c r="G10" s="1">
        <v>45</v>
      </c>
      <c r="H10" s="1">
        <v>12.62</v>
      </c>
      <c r="I10" s="1">
        <v>13.59</v>
      </c>
      <c r="J10" s="1">
        <v>1</v>
      </c>
      <c r="K10" s="1">
        <v>12.62</v>
      </c>
      <c r="L10" s="1">
        <v>10.3</v>
      </c>
    </row>
    <row r="11" spans="1:15">
      <c r="A11" s="1">
        <v>3</v>
      </c>
      <c r="B11" s="1">
        <v>108</v>
      </c>
      <c r="C11" s="1">
        <v>3</v>
      </c>
      <c r="D11" s="1">
        <v>27</v>
      </c>
      <c r="E11" s="1">
        <v>1</v>
      </c>
      <c r="F11" s="1">
        <v>5</v>
      </c>
      <c r="G11" s="1">
        <v>40</v>
      </c>
      <c r="H11" s="1">
        <v>7.62</v>
      </c>
      <c r="I11" s="1">
        <v>7.99</v>
      </c>
      <c r="J11" s="1">
        <v>1</v>
      </c>
      <c r="K11" s="1">
        <v>7.62</v>
      </c>
      <c r="L11" s="1">
        <v>16.059999999999999</v>
      </c>
    </row>
    <row r="12" spans="1:15">
      <c r="A12" s="1">
        <v>1</v>
      </c>
      <c r="B12" s="1">
        <v>64</v>
      </c>
      <c r="C12" s="1">
        <v>2</v>
      </c>
      <c r="D12" s="1">
        <v>16</v>
      </c>
      <c r="E12" s="1">
        <v>1</v>
      </c>
      <c r="F12" s="1">
        <v>1</v>
      </c>
      <c r="G12" s="1">
        <v>22</v>
      </c>
      <c r="H12" s="1">
        <v>11.12</v>
      </c>
      <c r="I12" s="1">
        <v>12.64</v>
      </c>
      <c r="J12" s="1">
        <v>1</v>
      </c>
      <c r="K12" s="1">
        <v>11.12</v>
      </c>
      <c r="L12" s="1">
        <v>14.24</v>
      </c>
    </row>
    <row r="13" spans="1:15">
      <c r="A13" s="1">
        <v>2</v>
      </c>
      <c r="B13" s="1">
        <v>63</v>
      </c>
      <c r="C13" s="1">
        <v>3</v>
      </c>
      <c r="D13" s="1">
        <v>30</v>
      </c>
      <c r="E13" s="1">
        <v>1</v>
      </c>
      <c r="F13" s="1">
        <v>2</v>
      </c>
      <c r="G13" s="1">
        <v>40</v>
      </c>
      <c r="H13" s="1">
        <v>13.43</v>
      </c>
      <c r="I13" s="1">
        <v>14.42</v>
      </c>
      <c r="J13" s="1">
        <v>1</v>
      </c>
      <c r="K13" s="1">
        <v>13.43</v>
      </c>
      <c r="L13" s="1">
        <v>11.43</v>
      </c>
    </row>
    <row r="14" spans="1:15">
      <c r="A14" s="1">
        <v>1</v>
      </c>
      <c r="B14" s="1">
        <v>42</v>
      </c>
      <c r="C14" s="1">
        <v>3</v>
      </c>
      <c r="D14" s="1">
        <v>15</v>
      </c>
      <c r="E14" s="1">
        <v>1</v>
      </c>
      <c r="F14" s="1">
        <v>1</v>
      </c>
      <c r="G14" s="1">
        <v>13</v>
      </c>
      <c r="H14" s="1">
        <v>9.07</v>
      </c>
      <c r="I14" s="1">
        <v>9.25</v>
      </c>
      <c r="J14" s="1">
        <v>1</v>
      </c>
      <c r="K14" s="1">
        <v>9.07</v>
      </c>
      <c r="L14" s="1">
        <v>10.28</v>
      </c>
    </row>
    <row r="15" spans="1:15">
      <c r="A15" s="1">
        <v>1</v>
      </c>
      <c r="B15" s="1">
        <v>117</v>
      </c>
      <c r="C15" s="1">
        <v>3</v>
      </c>
      <c r="D15" s="1">
        <v>25</v>
      </c>
      <c r="E15" s="1">
        <v>0</v>
      </c>
      <c r="F15" s="1">
        <v>2</v>
      </c>
      <c r="G15" s="1">
        <v>99</v>
      </c>
      <c r="H15" s="1">
        <v>6.94</v>
      </c>
      <c r="I15" s="1">
        <v>7.79</v>
      </c>
      <c r="J15" s="1">
        <v>1</v>
      </c>
      <c r="K15" s="1">
        <v>6.94</v>
      </c>
      <c r="L15" s="1">
        <v>13.6</v>
      </c>
    </row>
    <row r="16" spans="1:15">
      <c r="A16" s="1">
        <v>1</v>
      </c>
      <c r="B16" s="1">
        <v>64</v>
      </c>
      <c r="C16" s="1">
        <v>2</v>
      </c>
      <c r="D16" s="1">
        <v>18</v>
      </c>
      <c r="E16" s="1">
        <v>1</v>
      </c>
      <c r="F16" s="1">
        <v>1</v>
      </c>
      <c r="G16" s="1">
        <v>19</v>
      </c>
      <c r="H16" s="1">
        <v>10.28</v>
      </c>
      <c r="I16" s="1">
        <v>11.29</v>
      </c>
      <c r="J16" s="1">
        <v>1</v>
      </c>
      <c r="K16" s="1">
        <v>10.28</v>
      </c>
      <c r="L16" s="1">
        <v>5.94</v>
      </c>
    </row>
    <row r="17" spans="1:12">
      <c r="A17" s="1">
        <v>1</v>
      </c>
      <c r="B17" s="1">
        <v>28</v>
      </c>
      <c r="C17" s="1">
        <v>1</v>
      </c>
      <c r="D17" s="1">
        <v>17</v>
      </c>
      <c r="E17" s="1">
        <v>2</v>
      </c>
      <c r="F17" s="1">
        <v>2</v>
      </c>
      <c r="G17" s="1">
        <v>30</v>
      </c>
      <c r="H17" s="1">
        <v>9.3699999999999992</v>
      </c>
      <c r="I17" s="1">
        <v>10.26</v>
      </c>
      <c r="J17" s="1">
        <v>1</v>
      </c>
      <c r="K17" s="1">
        <v>9.3699999999999992</v>
      </c>
      <c r="L17" s="1">
        <v>10.36</v>
      </c>
    </row>
    <row r="18" spans="1:12">
      <c r="A18" s="1">
        <v>2</v>
      </c>
      <c r="B18" s="1">
        <v>64</v>
      </c>
      <c r="C18" s="1">
        <v>2</v>
      </c>
      <c r="D18" s="1">
        <v>28</v>
      </c>
      <c r="E18" s="1">
        <v>0</v>
      </c>
      <c r="F18" s="1">
        <v>2</v>
      </c>
      <c r="G18" s="1">
        <v>60</v>
      </c>
      <c r="H18" s="1">
        <v>7.93</v>
      </c>
      <c r="I18" s="1">
        <v>9.4600000000000009</v>
      </c>
      <c r="J18" s="1">
        <v>1</v>
      </c>
      <c r="K18" s="1">
        <v>7.93</v>
      </c>
      <c r="L18" s="1">
        <v>6.85</v>
      </c>
    </row>
    <row r="19" spans="1:12">
      <c r="A19" s="1">
        <v>1</v>
      </c>
      <c r="B19" s="1">
        <v>64</v>
      </c>
      <c r="C19" s="1">
        <v>2</v>
      </c>
      <c r="D19" s="1">
        <v>19</v>
      </c>
      <c r="E19" s="1">
        <v>1</v>
      </c>
      <c r="F19" s="1">
        <v>2</v>
      </c>
      <c r="G19" s="1">
        <v>30</v>
      </c>
      <c r="H19" s="1">
        <v>13.96</v>
      </c>
      <c r="I19" s="1">
        <v>14.77</v>
      </c>
      <c r="J19" s="1">
        <v>1</v>
      </c>
      <c r="K19" s="1">
        <v>13.96</v>
      </c>
      <c r="L19" s="1">
        <v>6.72</v>
      </c>
    </row>
    <row r="20" spans="1:12">
      <c r="A20" s="1">
        <v>1</v>
      </c>
      <c r="B20" s="1">
        <v>28</v>
      </c>
      <c r="C20" s="1">
        <v>1</v>
      </c>
      <c r="D20" s="1">
        <v>26</v>
      </c>
      <c r="E20" s="1">
        <v>2</v>
      </c>
      <c r="F20" s="1">
        <v>2</v>
      </c>
      <c r="G20" s="1">
        <v>10</v>
      </c>
      <c r="H20" s="1">
        <v>6.8</v>
      </c>
      <c r="I20" s="1">
        <v>7.21</v>
      </c>
      <c r="J20" s="1">
        <v>1</v>
      </c>
      <c r="K20" s="1">
        <v>6.8</v>
      </c>
      <c r="L20" s="1">
        <v>10.210000000000001</v>
      </c>
    </row>
    <row r="21" spans="1:12">
      <c r="A21" s="1">
        <v>1</v>
      </c>
      <c r="B21" s="1">
        <v>80</v>
      </c>
      <c r="C21" s="1">
        <v>3</v>
      </c>
      <c r="D21" s="1">
        <v>27</v>
      </c>
      <c r="E21" s="1">
        <v>0</v>
      </c>
      <c r="F21" s="1">
        <v>2</v>
      </c>
      <c r="G21" s="1">
        <v>60</v>
      </c>
      <c r="H21" s="1">
        <v>4</v>
      </c>
      <c r="I21" s="1">
        <v>4.29</v>
      </c>
      <c r="J21" s="1">
        <v>1</v>
      </c>
      <c r="K21" s="1">
        <v>4</v>
      </c>
      <c r="L21" s="1">
        <v>8.61</v>
      </c>
    </row>
    <row r="22" spans="1:12">
      <c r="A22" s="1">
        <v>1</v>
      </c>
      <c r="B22" s="1">
        <v>28</v>
      </c>
      <c r="C22" s="1">
        <v>1</v>
      </c>
      <c r="D22" s="1">
        <v>14</v>
      </c>
      <c r="E22" s="1">
        <v>2</v>
      </c>
      <c r="F22" s="1">
        <v>1</v>
      </c>
      <c r="G22" s="1">
        <v>24</v>
      </c>
      <c r="H22" s="1">
        <v>8.58</v>
      </c>
      <c r="I22" s="1">
        <v>9.81</v>
      </c>
      <c r="J22" s="1">
        <v>1</v>
      </c>
      <c r="K22" s="1">
        <v>8.58</v>
      </c>
      <c r="L22" s="1">
        <v>11.62</v>
      </c>
    </row>
    <row r="23" spans="1:12">
      <c r="A23" s="1">
        <v>1</v>
      </c>
      <c r="B23" s="1">
        <v>28</v>
      </c>
      <c r="C23" s="1">
        <v>1</v>
      </c>
      <c r="D23" s="1">
        <v>23</v>
      </c>
      <c r="E23" s="1">
        <v>2</v>
      </c>
      <c r="F23" s="1">
        <v>2</v>
      </c>
      <c r="G23" s="1">
        <v>70</v>
      </c>
      <c r="H23" s="1">
        <v>8</v>
      </c>
      <c r="I23" s="1">
        <v>8.41</v>
      </c>
      <c r="J23" s="1">
        <v>1</v>
      </c>
      <c r="K23" s="1">
        <v>8</v>
      </c>
      <c r="L23" s="1">
        <v>11.21</v>
      </c>
    </row>
    <row r="24" spans="1:12">
      <c r="A24" s="1">
        <v>1</v>
      </c>
      <c r="B24" s="1">
        <v>64</v>
      </c>
      <c r="C24" s="1">
        <v>2</v>
      </c>
      <c r="D24" s="1">
        <v>17</v>
      </c>
      <c r="E24" s="1">
        <v>1</v>
      </c>
      <c r="F24" s="1">
        <v>1</v>
      </c>
      <c r="G24" s="1">
        <v>12</v>
      </c>
      <c r="H24" s="1">
        <v>5.98</v>
      </c>
      <c r="I24" s="1">
        <v>6.78</v>
      </c>
      <c r="J24" s="1">
        <v>1</v>
      </c>
      <c r="K24" s="1">
        <v>5.98</v>
      </c>
      <c r="L24" s="1">
        <v>10.95</v>
      </c>
    </row>
    <row r="25" spans="1:12">
      <c r="A25" s="1">
        <v>3</v>
      </c>
      <c r="B25" s="1"/>
      <c r="C25" s="1"/>
      <c r="D25" s="1">
        <v>30</v>
      </c>
      <c r="E25" s="1"/>
      <c r="F25" s="1">
        <v>2</v>
      </c>
      <c r="G25" s="1">
        <v>60</v>
      </c>
      <c r="H25" s="1">
        <v>15.24</v>
      </c>
      <c r="I25" s="1">
        <v>16.3</v>
      </c>
      <c r="J25" s="1">
        <v>1</v>
      </c>
      <c r="K25" s="1">
        <v>15.24</v>
      </c>
      <c r="L25" s="1">
        <v>7.62</v>
      </c>
    </row>
    <row r="26" spans="1:12">
      <c r="A26" s="1">
        <v>1</v>
      </c>
      <c r="B26" s="1">
        <v>64</v>
      </c>
      <c r="C26" s="1">
        <v>2</v>
      </c>
      <c r="D26" s="1">
        <v>27</v>
      </c>
      <c r="E26" s="1">
        <v>0</v>
      </c>
      <c r="F26" s="1">
        <v>2</v>
      </c>
      <c r="G26" s="1">
        <v>40</v>
      </c>
      <c r="H26" s="1">
        <v>8.5399999999999991</v>
      </c>
      <c r="I26" s="1">
        <v>9.01</v>
      </c>
      <c r="J26" s="1">
        <v>1</v>
      </c>
      <c r="K26" s="1">
        <v>8.5399999999999991</v>
      </c>
      <c r="L26" s="1">
        <v>10.4</v>
      </c>
    </row>
    <row r="27" spans="1:12">
      <c r="A27" s="1">
        <v>1</v>
      </c>
      <c r="B27" s="1">
        <v>64</v>
      </c>
      <c r="C27" s="1">
        <v>2</v>
      </c>
      <c r="D27" s="1">
        <v>19</v>
      </c>
      <c r="E27" s="1">
        <v>1</v>
      </c>
      <c r="F27" s="1">
        <v>1</v>
      </c>
      <c r="G27" s="1">
        <v>17</v>
      </c>
      <c r="H27" s="1">
        <v>11.09</v>
      </c>
      <c r="I27" s="1">
        <v>11.41</v>
      </c>
      <c r="J27" s="1">
        <v>1</v>
      </c>
      <c r="K27" s="1">
        <v>11.09</v>
      </c>
      <c r="L27" s="1">
        <v>12.92</v>
      </c>
    </row>
    <row r="28" spans="1:12">
      <c r="A28" s="1">
        <v>1</v>
      </c>
      <c r="B28" s="1">
        <v>50</v>
      </c>
      <c r="C28" s="1">
        <v>1</v>
      </c>
      <c r="D28" s="1">
        <v>18</v>
      </c>
      <c r="E28" s="1">
        <v>1</v>
      </c>
      <c r="F28" s="1">
        <v>4</v>
      </c>
      <c r="G28" s="1">
        <v>15</v>
      </c>
      <c r="H28" s="1">
        <v>11.7</v>
      </c>
      <c r="I28" s="1">
        <v>12.37</v>
      </c>
      <c r="J28" s="1">
        <v>1</v>
      </c>
      <c r="K28" s="1">
        <v>11.7</v>
      </c>
      <c r="L28" s="1">
        <v>15.12</v>
      </c>
    </row>
    <row r="29" spans="1:12">
      <c r="A29" s="1">
        <v>1</v>
      </c>
      <c r="B29" s="1">
        <v>50</v>
      </c>
      <c r="C29" s="1">
        <v>1</v>
      </c>
      <c r="D29" s="1">
        <v>18</v>
      </c>
      <c r="E29" s="1">
        <v>1</v>
      </c>
      <c r="F29" s="1">
        <v>1</v>
      </c>
      <c r="G29" s="1">
        <v>18</v>
      </c>
      <c r="H29" s="1">
        <v>12.71</v>
      </c>
      <c r="I29" s="1">
        <v>13.28</v>
      </c>
      <c r="J29" s="1">
        <v>1</v>
      </c>
      <c r="K29" s="1">
        <v>12.71</v>
      </c>
      <c r="L29" s="1">
        <v>13.47</v>
      </c>
    </row>
    <row r="30" spans="1:12">
      <c r="A30" s="1">
        <v>1</v>
      </c>
      <c r="B30" s="1">
        <v>50</v>
      </c>
      <c r="C30" s="1">
        <v>1</v>
      </c>
      <c r="D30" s="1">
        <v>18</v>
      </c>
      <c r="E30" s="1">
        <v>1</v>
      </c>
      <c r="F30" s="1">
        <v>1</v>
      </c>
      <c r="G30" s="1">
        <v>4</v>
      </c>
      <c r="H30" s="1">
        <v>6.78</v>
      </c>
      <c r="I30" s="1">
        <v>7.24</v>
      </c>
      <c r="J30" s="1">
        <v>1</v>
      </c>
      <c r="K30" s="1">
        <v>6.78</v>
      </c>
      <c r="L30" s="1">
        <v>8.4700000000000006</v>
      </c>
    </row>
    <row r="31" spans="1:12">
      <c r="A31" s="1">
        <v>1</v>
      </c>
      <c r="B31" s="1">
        <v>28</v>
      </c>
      <c r="C31" s="1">
        <v>1</v>
      </c>
      <c r="D31" s="1">
        <v>16</v>
      </c>
      <c r="E31" s="1">
        <v>2</v>
      </c>
      <c r="F31" s="1">
        <v>1</v>
      </c>
      <c r="G31" s="1">
        <v>5</v>
      </c>
      <c r="H31" s="1">
        <v>9.82</v>
      </c>
      <c r="I31" s="1">
        <v>10.55</v>
      </c>
      <c r="J31" s="1">
        <v>1</v>
      </c>
      <c r="K31" s="1">
        <v>9.82</v>
      </c>
      <c r="L31" s="1">
        <v>11.7</v>
      </c>
    </row>
    <row r="32" spans="1:12">
      <c r="A32" s="1">
        <v>1</v>
      </c>
      <c r="B32" s="1">
        <v>80</v>
      </c>
      <c r="C32" s="1">
        <v>3</v>
      </c>
      <c r="D32" s="1">
        <v>26</v>
      </c>
      <c r="E32" s="1">
        <v>0</v>
      </c>
      <c r="F32" s="1">
        <v>2</v>
      </c>
      <c r="G32" s="1">
        <v>75</v>
      </c>
      <c r="H32" s="1">
        <v>12.91</v>
      </c>
      <c r="I32" s="1">
        <v>13.89</v>
      </c>
      <c r="J32" s="1">
        <v>1</v>
      </c>
      <c r="K32" s="1">
        <v>12.91</v>
      </c>
      <c r="L32" s="1">
        <v>7.73</v>
      </c>
    </row>
    <row r="33" spans="1:12">
      <c r="A33" s="1">
        <v>1</v>
      </c>
      <c r="B33" s="1">
        <v>50</v>
      </c>
      <c r="C33" s="1">
        <v>1</v>
      </c>
      <c r="D33" s="1">
        <v>18</v>
      </c>
      <c r="E33" s="1">
        <v>1</v>
      </c>
      <c r="F33" s="1">
        <v>1</v>
      </c>
      <c r="G33" s="1">
        <v>14</v>
      </c>
      <c r="H33" s="1">
        <v>10.35</v>
      </c>
      <c r="I33" s="1">
        <v>10.72</v>
      </c>
      <c r="J33" s="1">
        <v>1</v>
      </c>
      <c r="K33" s="1">
        <v>10.35</v>
      </c>
      <c r="L33" s="1">
        <v>8.3699999999999992</v>
      </c>
    </row>
    <row r="34" spans="1:12">
      <c r="A34" s="1">
        <v>1</v>
      </c>
      <c r="B34" s="1">
        <v>28</v>
      </c>
      <c r="C34" s="1">
        <v>1</v>
      </c>
      <c r="D34" s="1">
        <v>15</v>
      </c>
      <c r="E34" s="1">
        <v>2</v>
      </c>
      <c r="F34" s="1">
        <v>1</v>
      </c>
      <c r="G34" s="1">
        <v>8</v>
      </c>
      <c r="H34" s="1">
        <v>9.6</v>
      </c>
      <c r="I34" s="1">
        <v>9.2200000000000006</v>
      </c>
      <c r="J34" s="1">
        <v>1</v>
      </c>
      <c r="K34" s="1">
        <v>9.6</v>
      </c>
      <c r="L34" s="1">
        <v>7.29</v>
      </c>
    </row>
    <row r="35" spans="1:12">
      <c r="A35" s="1">
        <v>1</v>
      </c>
      <c r="B35" s="1">
        <v>100</v>
      </c>
      <c r="C35" s="1">
        <v>2</v>
      </c>
      <c r="D35" s="1">
        <v>31</v>
      </c>
      <c r="E35" s="1">
        <v>0</v>
      </c>
      <c r="F35" s="1">
        <v>2</v>
      </c>
      <c r="G35" s="1">
        <v>99</v>
      </c>
      <c r="H35" s="1">
        <v>9.58</v>
      </c>
      <c r="I35" s="1">
        <v>10.61</v>
      </c>
      <c r="J35" s="1">
        <v>1</v>
      </c>
      <c r="K35" s="1">
        <v>9.58</v>
      </c>
      <c r="L35" s="1">
        <v>10.49</v>
      </c>
    </row>
    <row r="36" spans="1:12">
      <c r="A36" s="1">
        <v>1</v>
      </c>
      <c r="B36" s="1">
        <v>28</v>
      </c>
      <c r="C36" s="1">
        <v>1</v>
      </c>
      <c r="D36" s="1">
        <v>16</v>
      </c>
      <c r="E36" s="1">
        <v>2</v>
      </c>
      <c r="F36" s="1">
        <v>1</v>
      </c>
      <c r="G36" s="1">
        <v>99</v>
      </c>
      <c r="H36" s="1">
        <v>9.83</v>
      </c>
      <c r="I36" s="1">
        <v>10.039999999999999</v>
      </c>
      <c r="J36" s="1">
        <v>1</v>
      </c>
      <c r="K36" s="1">
        <v>9.83</v>
      </c>
      <c r="L36" s="1">
        <v>8.69</v>
      </c>
    </row>
    <row r="37" spans="1:12">
      <c r="A37" s="1">
        <v>1</v>
      </c>
      <c r="B37" s="1">
        <v>50</v>
      </c>
      <c r="C37" s="1">
        <v>1</v>
      </c>
      <c r="D37" s="1">
        <v>20</v>
      </c>
      <c r="E37" s="1">
        <v>1</v>
      </c>
      <c r="F37" s="1">
        <v>1</v>
      </c>
      <c r="G37" s="1">
        <v>34</v>
      </c>
      <c r="H37" s="1">
        <v>9.52</v>
      </c>
      <c r="I37" s="1">
        <v>10.199999999999999</v>
      </c>
      <c r="J37" s="1">
        <v>1</v>
      </c>
      <c r="K37" s="1">
        <v>9.52</v>
      </c>
      <c r="L37" s="1">
        <v>8.26</v>
      </c>
    </row>
    <row r="38" spans="1:12">
      <c r="A38" s="1">
        <v>1</v>
      </c>
      <c r="B38" s="1">
        <v>108</v>
      </c>
      <c r="C38" s="1">
        <v>3</v>
      </c>
      <c r="D38" s="1">
        <v>25</v>
      </c>
      <c r="E38" s="1">
        <v>0</v>
      </c>
      <c r="F38" s="1">
        <v>2</v>
      </c>
      <c r="G38" s="1">
        <v>80</v>
      </c>
      <c r="H38" s="1">
        <v>18.260000000000002</v>
      </c>
      <c r="I38" s="1">
        <v>20.55</v>
      </c>
      <c r="J38" s="1">
        <v>1</v>
      </c>
      <c r="K38" s="1">
        <v>18.260000000000002</v>
      </c>
      <c r="L38" s="1">
        <v>7.69</v>
      </c>
    </row>
    <row r="39" spans="1:12">
      <c r="A39" s="1">
        <v>1</v>
      </c>
      <c r="B39" s="1">
        <v>64</v>
      </c>
      <c r="C39" s="1">
        <v>2</v>
      </c>
      <c r="D39" s="1">
        <v>25</v>
      </c>
      <c r="E39" s="1">
        <v>0</v>
      </c>
      <c r="F39" s="1">
        <v>2</v>
      </c>
      <c r="G39" s="1">
        <v>99</v>
      </c>
      <c r="H39" s="1">
        <v>10.64</v>
      </c>
      <c r="I39" s="1">
        <v>11.75</v>
      </c>
      <c r="J39" s="1">
        <v>1</v>
      </c>
      <c r="K39" s="1">
        <v>10.64</v>
      </c>
      <c r="L39" s="1">
        <v>12.19</v>
      </c>
    </row>
    <row r="40" spans="1:12">
      <c r="A40" s="1">
        <v>1</v>
      </c>
      <c r="B40" s="1">
        <v>36</v>
      </c>
      <c r="C40" s="1">
        <v>2</v>
      </c>
      <c r="D40" s="1">
        <v>26</v>
      </c>
      <c r="E40" s="1">
        <v>0</v>
      </c>
      <c r="F40" s="1">
        <v>2</v>
      </c>
      <c r="G40" s="1">
        <v>99</v>
      </c>
      <c r="H40" s="1">
        <v>6.62</v>
      </c>
      <c r="I40" s="1">
        <v>7.08</v>
      </c>
      <c r="J40" s="1">
        <v>1</v>
      </c>
      <c r="K40" s="1">
        <v>6.62</v>
      </c>
      <c r="L40" s="1">
        <v>5.56</v>
      </c>
    </row>
    <row r="41" spans="1:12">
      <c r="A41" s="1">
        <v>1</v>
      </c>
      <c r="B41" s="1">
        <v>28</v>
      </c>
      <c r="C41" s="1">
        <v>1</v>
      </c>
      <c r="D41" s="1">
        <v>16</v>
      </c>
      <c r="E41" s="1">
        <v>2</v>
      </c>
      <c r="F41" s="1">
        <v>4</v>
      </c>
      <c r="G41" s="1">
        <v>6</v>
      </c>
      <c r="H41" s="1">
        <v>5.2</v>
      </c>
      <c r="I41" s="1">
        <v>5.5</v>
      </c>
      <c r="J41" s="1">
        <v>1</v>
      </c>
      <c r="K41" s="1">
        <v>5.2</v>
      </c>
      <c r="L41" s="1">
        <v>9.76</v>
      </c>
    </row>
    <row r="42" spans="1:12">
      <c r="A42" s="1">
        <v>1</v>
      </c>
      <c r="B42" s="1">
        <v>49</v>
      </c>
      <c r="C42" s="1">
        <v>2</v>
      </c>
      <c r="D42" s="1">
        <v>32</v>
      </c>
      <c r="E42" s="1">
        <v>1</v>
      </c>
      <c r="F42" s="1">
        <v>2</v>
      </c>
      <c r="G42" s="1">
        <v>50</v>
      </c>
      <c r="H42" s="1">
        <v>12.28</v>
      </c>
      <c r="I42" s="1">
        <v>13.07</v>
      </c>
      <c r="J42" s="1">
        <v>2</v>
      </c>
      <c r="K42" s="1"/>
      <c r="L42" s="1">
        <v>7.15</v>
      </c>
    </row>
    <row r="43" spans="1:12">
      <c r="A43" s="1">
        <v>1</v>
      </c>
      <c r="B43" s="1">
        <v>38</v>
      </c>
      <c r="C43" s="1">
        <v>1</v>
      </c>
      <c r="D43" s="1">
        <v>16</v>
      </c>
      <c r="E43" s="1">
        <v>2</v>
      </c>
      <c r="F43" s="1">
        <v>1</v>
      </c>
      <c r="G43" s="1">
        <v>10</v>
      </c>
      <c r="H43" s="1">
        <v>7.23</v>
      </c>
      <c r="I43" s="1">
        <v>7.6</v>
      </c>
      <c r="J43" s="1">
        <v>2</v>
      </c>
      <c r="K43" s="1"/>
      <c r="L43" s="1">
        <v>12.69</v>
      </c>
    </row>
    <row r="44" spans="1:12">
      <c r="A44" s="1">
        <v>1</v>
      </c>
      <c r="B44" s="1">
        <v>28</v>
      </c>
      <c r="C44" s="1">
        <v>1</v>
      </c>
      <c r="D44" s="1">
        <v>18</v>
      </c>
      <c r="E44" s="1">
        <v>2</v>
      </c>
      <c r="F44" s="1">
        <v>3</v>
      </c>
      <c r="G44" s="1">
        <v>2</v>
      </c>
      <c r="H44" s="1">
        <v>2.97</v>
      </c>
      <c r="I44" s="1">
        <v>3.2</v>
      </c>
      <c r="J44" s="1">
        <v>2</v>
      </c>
      <c r="K44" s="1"/>
      <c r="L44" s="1">
        <v>13.38</v>
      </c>
    </row>
    <row r="45" spans="1:12">
      <c r="A45" s="1">
        <v>1</v>
      </c>
      <c r="B45" s="1">
        <v>64</v>
      </c>
      <c r="C45" s="1">
        <v>2</v>
      </c>
      <c r="D45" s="1">
        <v>20</v>
      </c>
      <c r="E45" s="1">
        <v>1</v>
      </c>
      <c r="F45" s="1">
        <v>2</v>
      </c>
      <c r="G45" s="1">
        <v>99</v>
      </c>
      <c r="H45" s="1">
        <v>8.81</v>
      </c>
      <c r="I45" s="1">
        <v>9.2799999999999994</v>
      </c>
      <c r="J45" s="1">
        <v>2</v>
      </c>
      <c r="K45" s="1"/>
      <c r="L45" s="1">
        <v>13.11</v>
      </c>
    </row>
    <row r="46" spans="1:12">
      <c r="A46" s="1">
        <v>1</v>
      </c>
      <c r="B46" s="1">
        <v>72</v>
      </c>
      <c r="C46" s="1">
        <v>3</v>
      </c>
      <c r="D46" s="1">
        <v>31</v>
      </c>
      <c r="E46" s="1">
        <v>1</v>
      </c>
      <c r="F46" s="1">
        <v>2</v>
      </c>
      <c r="G46" s="1">
        <v>15</v>
      </c>
      <c r="H46" s="1">
        <v>9.27</v>
      </c>
      <c r="I46" s="1">
        <v>9.73</v>
      </c>
      <c r="J46" s="1">
        <v>2</v>
      </c>
      <c r="K46" s="1"/>
      <c r="L46" s="1">
        <v>10.5</v>
      </c>
    </row>
    <row r="47" spans="1:12">
      <c r="A47" s="1">
        <v>1</v>
      </c>
      <c r="B47" s="1">
        <v>70</v>
      </c>
      <c r="C47" s="1">
        <v>3</v>
      </c>
      <c r="D47" s="1">
        <v>39</v>
      </c>
      <c r="E47" s="1">
        <v>1</v>
      </c>
      <c r="F47" s="1">
        <v>2</v>
      </c>
      <c r="G47" s="1">
        <v>45</v>
      </c>
      <c r="H47" s="1">
        <v>11.29</v>
      </c>
      <c r="I47" s="1">
        <v>11.73</v>
      </c>
      <c r="J47" s="1">
        <v>2</v>
      </c>
      <c r="K47" s="1"/>
      <c r="L47" s="1">
        <v>14.35</v>
      </c>
    </row>
    <row r="48" spans="1:12">
      <c r="A48" s="1">
        <v>1</v>
      </c>
      <c r="B48" s="1">
        <v>28</v>
      </c>
      <c r="C48" s="1">
        <v>1</v>
      </c>
      <c r="D48" s="1">
        <v>15</v>
      </c>
      <c r="E48" s="1">
        <v>2</v>
      </c>
      <c r="F48" s="1">
        <v>1</v>
      </c>
      <c r="G48" s="1">
        <v>1</v>
      </c>
      <c r="H48" s="1">
        <v>8.2899999999999991</v>
      </c>
      <c r="I48" s="1">
        <v>9.67</v>
      </c>
      <c r="J48" s="1">
        <v>2</v>
      </c>
      <c r="K48" s="1"/>
      <c r="L48" s="1">
        <v>13.42</v>
      </c>
    </row>
    <row r="49" spans="1:12">
      <c r="A49" s="1">
        <v>1</v>
      </c>
      <c r="B49" s="1">
        <v>72</v>
      </c>
      <c r="C49" s="1">
        <v>3</v>
      </c>
      <c r="D49" s="1">
        <v>32</v>
      </c>
      <c r="E49" s="1">
        <v>0</v>
      </c>
      <c r="F49" s="1">
        <v>2</v>
      </c>
      <c r="G49" s="1">
        <v>30</v>
      </c>
      <c r="H49" s="1">
        <v>9.9600000000000009</v>
      </c>
      <c r="I49" s="1">
        <v>10.76</v>
      </c>
      <c r="J49" s="1">
        <v>2</v>
      </c>
      <c r="K49" s="1"/>
      <c r="L49" s="1">
        <v>6.35</v>
      </c>
    </row>
    <row r="50" spans="1:12">
      <c r="A50" s="1">
        <v>1</v>
      </c>
      <c r="B50" s="1">
        <v>96</v>
      </c>
      <c r="C50" s="1">
        <v>3</v>
      </c>
      <c r="D50" s="1">
        <v>25</v>
      </c>
      <c r="E50" s="1">
        <v>0</v>
      </c>
      <c r="F50" s="1">
        <v>2</v>
      </c>
      <c r="G50" s="1">
        <v>40</v>
      </c>
      <c r="H50" s="1">
        <v>10.3</v>
      </c>
      <c r="I50" s="1">
        <v>11.05</v>
      </c>
      <c r="J50" s="1">
        <v>2</v>
      </c>
      <c r="K50" s="1"/>
      <c r="L50" s="1">
        <v>9.83</v>
      </c>
    </row>
    <row r="51" spans="1:12">
      <c r="A51" s="1">
        <v>1</v>
      </c>
      <c r="B51" s="1">
        <v>49</v>
      </c>
      <c r="C51" s="1">
        <v>2</v>
      </c>
      <c r="D51" s="1">
        <v>21</v>
      </c>
      <c r="E51" s="1">
        <v>1</v>
      </c>
      <c r="F51" s="1">
        <v>2</v>
      </c>
      <c r="G51" s="1">
        <v>50</v>
      </c>
      <c r="H51" s="1">
        <v>16.059999999999999</v>
      </c>
      <c r="I51" s="1">
        <v>17.63</v>
      </c>
      <c r="J51" s="1">
        <v>2</v>
      </c>
      <c r="K51" s="1"/>
      <c r="L51" s="1">
        <v>12.16</v>
      </c>
    </row>
    <row r="52" spans="1:12">
      <c r="A52" s="1">
        <v>1</v>
      </c>
      <c r="B52" s="1">
        <v>100</v>
      </c>
      <c r="C52" s="1">
        <v>2</v>
      </c>
      <c r="D52" s="1">
        <v>23</v>
      </c>
      <c r="E52" s="1">
        <v>0</v>
      </c>
      <c r="F52" s="1">
        <v>5</v>
      </c>
      <c r="G52" s="1">
        <v>60</v>
      </c>
      <c r="H52" s="1">
        <v>14.24</v>
      </c>
      <c r="I52" s="1">
        <v>15.58</v>
      </c>
      <c r="J52" s="1">
        <v>2</v>
      </c>
      <c r="K52" s="1"/>
      <c r="L52" s="1"/>
    </row>
    <row r="53" spans="1:12">
      <c r="A53" s="1">
        <v>3</v>
      </c>
      <c r="B53" s="1">
        <v>49</v>
      </c>
      <c r="C53" s="1">
        <v>2</v>
      </c>
      <c r="D53" s="1">
        <v>20</v>
      </c>
      <c r="E53" s="1">
        <v>1</v>
      </c>
      <c r="F53" s="1">
        <v>1</v>
      </c>
      <c r="G53" s="1">
        <v>12</v>
      </c>
      <c r="H53" s="1">
        <v>11.43</v>
      </c>
      <c r="I53" s="1">
        <v>12.53</v>
      </c>
      <c r="J53" s="1">
        <v>2</v>
      </c>
      <c r="K53" s="1"/>
      <c r="L53" s="1"/>
    </row>
    <row r="54" spans="1:12">
      <c r="A54" s="1">
        <v>1</v>
      </c>
      <c r="B54" s="1">
        <v>38</v>
      </c>
      <c r="C54" s="1">
        <v>1</v>
      </c>
      <c r="D54" s="1">
        <v>16</v>
      </c>
      <c r="E54" s="1">
        <v>2</v>
      </c>
      <c r="F54" s="1">
        <v>1</v>
      </c>
      <c r="G54" s="1">
        <v>6</v>
      </c>
      <c r="H54" s="1">
        <v>10.28</v>
      </c>
      <c r="I54" s="1">
        <v>11.87</v>
      </c>
      <c r="J54" s="1">
        <v>2</v>
      </c>
      <c r="K54" s="1"/>
      <c r="L54" s="1"/>
    </row>
    <row r="55" spans="1:12">
      <c r="A55" s="1">
        <v>1</v>
      </c>
      <c r="B55" s="1">
        <v>28</v>
      </c>
      <c r="C55" s="1">
        <v>1</v>
      </c>
      <c r="D55" s="1">
        <v>17</v>
      </c>
      <c r="E55" s="1">
        <v>2</v>
      </c>
      <c r="F55" s="1">
        <v>1</v>
      </c>
      <c r="G55" s="1">
        <v>9</v>
      </c>
      <c r="H55" s="1">
        <v>13.6</v>
      </c>
      <c r="I55" s="1">
        <v>14.19</v>
      </c>
      <c r="J55" s="1">
        <v>2</v>
      </c>
      <c r="K55" s="1"/>
      <c r="L55" s="1"/>
    </row>
    <row r="56" spans="1:12">
      <c r="A56" s="1">
        <v>1</v>
      </c>
      <c r="B56" s="1">
        <v>38</v>
      </c>
      <c r="C56" s="1">
        <v>1</v>
      </c>
      <c r="D56" s="1">
        <v>31</v>
      </c>
      <c r="E56" s="1">
        <v>1</v>
      </c>
      <c r="F56" s="1">
        <v>2</v>
      </c>
      <c r="G56" s="1">
        <v>99</v>
      </c>
      <c r="H56" s="1">
        <v>5.94</v>
      </c>
      <c r="I56" s="1">
        <v>6.84</v>
      </c>
      <c r="J56" s="1">
        <v>2</v>
      </c>
      <c r="K56" s="1"/>
      <c r="L56" s="1"/>
    </row>
    <row r="57" spans="1:12">
      <c r="A57" s="1">
        <v>1</v>
      </c>
      <c r="B57" s="1">
        <v>72</v>
      </c>
      <c r="C57" s="1">
        <v>3</v>
      </c>
      <c r="D57" s="1">
        <v>27</v>
      </c>
      <c r="E57" s="1">
        <v>0</v>
      </c>
      <c r="F57" s="1">
        <v>2</v>
      </c>
      <c r="G57" s="1">
        <v>90</v>
      </c>
      <c r="H57" s="1">
        <v>10.36</v>
      </c>
      <c r="I57" s="1">
        <v>11.89</v>
      </c>
      <c r="J57" s="1">
        <v>2</v>
      </c>
      <c r="K57" s="1"/>
      <c r="L57" s="1"/>
    </row>
    <row r="58" spans="1:12">
      <c r="A58" s="1">
        <v>1</v>
      </c>
      <c r="B58" s="1">
        <v>28</v>
      </c>
      <c r="C58" s="1">
        <v>1</v>
      </c>
      <c r="D58" s="1">
        <v>14</v>
      </c>
      <c r="E58" s="1">
        <v>2</v>
      </c>
      <c r="F58" s="1">
        <v>1</v>
      </c>
      <c r="G58" s="1">
        <v>3</v>
      </c>
      <c r="H58" s="1">
        <v>6.85</v>
      </c>
      <c r="I58" s="1">
        <v>7.41</v>
      </c>
      <c r="J58" s="1">
        <v>2</v>
      </c>
      <c r="K58" s="1"/>
      <c r="L58" s="1"/>
    </row>
    <row r="59" spans="1:12">
      <c r="A59" s="1">
        <v>1</v>
      </c>
      <c r="B59" s="1">
        <v>84</v>
      </c>
      <c r="C59" s="1">
        <v>3</v>
      </c>
      <c r="D59" s="1">
        <v>29</v>
      </c>
      <c r="E59" s="1">
        <v>1</v>
      </c>
      <c r="F59" s="1">
        <v>2</v>
      </c>
      <c r="G59" s="1">
        <v>55</v>
      </c>
      <c r="H59" s="1">
        <v>6.72</v>
      </c>
      <c r="I59" s="1">
        <v>7.42</v>
      </c>
      <c r="J59" s="1">
        <v>2</v>
      </c>
      <c r="K59" s="1"/>
      <c r="L59" s="1"/>
    </row>
    <row r="60" spans="1:12">
      <c r="A60" s="1">
        <v>1</v>
      </c>
      <c r="B60" s="1">
        <v>28</v>
      </c>
      <c r="C60" s="1">
        <v>1</v>
      </c>
      <c r="D60" s="1">
        <v>17</v>
      </c>
      <c r="E60" s="1">
        <v>2</v>
      </c>
      <c r="F60" s="1">
        <v>1</v>
      </c>
      <c r="G60" s="1">
        <v>14</v>
      </c>
      <c r="H60" s="1">
        <v>10.210000000000001</v>
      </c>
      <c r="I60" s="1">
        <v>10.83</v>
      </c>
      <c r="J60" s="1">
        <v>2</v>
      </c>
      <c r="K60" s="1"/>
      <c r="L60" s="1"/>
    </row>
    <row r="61" spans="1:12">
      <c r="A61" s="1">
        <v>1</v>
      </c>
      <c r="B61" s="1">
        <v>64</v>
      </c>
      <c r="C61" s="1">
        <v>2</v>
      </c>
      <c r="D61" s="1">
        <v>16</v>
      </c>
      <c r="E61" s="1">
        <v>1</v>
      </c>
      <c r="F61" s="1">
        <v>1</v>
      </c>
      <c r="G61" s="1">
        <v>12</v>
      </c>
      <c r="H61" s="1">
        <v>8.61</v>
      </c>
      <c r="I61" s="1">
        <v>9.44</v>
      </c>
      <c r="J61" s="1">
        <v>2</v>
      </c>
      <c r="K61" s="1"/>
      <c r="L61" s="1"/>
    </row>
    <row r="62" spans="1:12">
      <c r="A62" s="1">
        <v>1</v>
      </c>
      <c r="B62" s="1">
        <v>64</v>
      </c>
      <c r="C62" s="1">
        <v>2</v>
      </c>
      <c r="D62" s="1">
        <v>28</v>
      </c>
      <c r="E62" s="1">
        <v>0</v>
      </c>
      <c r="F62" s="1">
        <v>2</v>
      </c>
      <c r="G62" s="1">
        <v>55</v>
      </c>
      <c r="H62" s="1">
        <v>11.62</v>
      </c>
      <c r="I62" s="1">
        <v>12.94</v>
      </c>
      <c r="J62" s="1">
        <v>2</v>
      </c>
      <c r="K62" s="1"/>
      <c r="L62" s="1"/>
    </row>
    <row r="63" spans="1:12">
      <c r="A63" s="1">
        <v>1</v>
      </c>
      <c r="B63" s="1">
        <v>64</v>
      </c>
      <c r="C63" s="1">
        <v>2</v>
      </c>
      <c r="D63" s="1">
        <v>19</v>
      </c>
      <c r="E63" s="1">
        <v>1</v>
      </c>
      <c r="F63" s="1">
        <v>1</v>
      </c>
      <c r="G63" s="1">
        <v>28</v>
      </c>
      <c r="H63" s="1">
        <v>11.21</v>
      </c>
      <c r="I63" s="1">
        <v>13.15</v>
      </c>
      <c r="J63" s="1">
        <v>2</v>
      </c>
      <c r="K63" s="1"/>
      <c r="L63" s="1"/>
    </row>
    <row r="64" spans="1:12">
      <c r="A64" s="1">
        <v>1</v>
      </c>
      <c r="B64" s="1">
        <v>28</v>
      </c>
      <c r="C64" s="1">
        <v>1</v>
      </c>
      <c r="D64" s="1">
        <v>17</v>
      </c>
      <c r="E64" s="1">
        <v>2</v>
      </c>
      <c r="F64" s="1">
        <v>1</v>
      </c>
      <c r="G64" s="1">
        <v>12</v>
      </c>
      <c r="H64" s="1">
        <v>10.95</v>
      </c>
      <c r="I64" s="1">
        <v>11.69</v>
      </c>
      <c r="J64" s="1">
        <v>2</v>
      </c>
      <c r="K64" s="1"/>
      <c r="L64" s="1"/>
    </row>
    <row r="65" spans="1:12">
      <c r="A65" s="1">
        <v>1</v>
      </c>
      <c r="B65" s="1">
        <v>64</v>
      </c>
      <c r="C65" s="1">
        <v>2</v>
      </c>
      <c r="D65" s="1">
        <v>29</v>
      </c>
      <c r="E65" s="1">
        <v>0</v>
      </c>
      <c r="F65" s="1">
        <v>2</v>
      </c>
      <c r="G65" s="1">
        <v>80</v>
      </c>
      <c r="H65" s="1">
        <v>7.62</v>
      </c>
      <c r="I65" s="1">
        <v>7.73</v>
      </c>
      <c r="J65" s="1">
        <v>2</v>
      </c>
      <c r="K65" s="1"/>
      <c r="L65" s="1"/>
    </row>
    <row r="66" spans="1:12">
      <c r="A66" s="1">
        <v>1</v>
      </c>
      <c r="B66" s="1">
        <v>28</v>
      </c>
      <c r="C66" s="1">
        <v>1</v>
      </c>
      <c r="D66" s="1">
        <v>17</v>
      </c>
      <c r="E66" s="1">
        <v>2</v>
      </c>
      <c r="F66" s="1">
        <v>1</v>
      </c>
      <c r="G66" s="1">
        <v>19</v>
      </c>
      <c r="H66" s="1">
        <v>10.4</v>
      </c>
      <c r="I66" s="1">
        <v>11.94</v>
      </c>
      <c r="J66" s="1">
        <v>2</v>
      </c>
      <c r="K66" s="1"/>
      <c r="L66" s="1"/>
    </row>
    <row r="67" spans="1:12">
      <c r="A67" s="1">
        <v>1</v>
      </c>
      <c r="B67" s="1">
        <v>80</v>
      </c>
      <c r="C67" s="1">
        <v>3</v>
      </c>
      <c r="D67" s="1">
        <v>20</v>
      </c>
      <c r="E67" s="1">
        <v>1</v>
      </c>
      <c r="F67" s="1">
        <v>1</v>
      </c>
      <c r="G67" s="1">
        <v>32</v>
      </c>
      <c r="H67" s="1">
        <v>12.92</v>
      </c>
      <c r="I67" s="1">
        <v>13.62</v>
      </c>
      <c r="J67" s="1">
        <v>2</v>
      </c>
      <c r="K67" s="1"/>
      <c r="L67" s="1"/>
    </row>
    <row r="68" spans="1:12">
      <c r="A68" s="1">
        <v>1</v>
      </c>
      <c r="B68" s="1">
        <v>80</v>
      </c>
      <c r="C68" s="1">
        <v>3</v>
      </c>
      <c r="D68" s="1">
        <v>22</v>
      </c>
      <c r="E68" s="1">
        <v>0</v>
      </c>
      <c r="F68" s="1">
        <v>1</v>
      </c>
      <c r="G68" s="1">
        <v>99</v>
      </c>
      <c r="H68" s="1">
        <v>15.12</v>
      </c>
      <c r="I68" s="1">
        <v>17.07</v>
      </c>
      <c r="J68" s="1">
        <v>2</v>
      </c>
      <c r="K68" s="1"/>
      <c r="L68" s="1"/>
    </row>
    <row r="69" spans="1:12">
      <c r="A69" s="1">
        <v>1</v>
      </c>
      <c r="B69" s="1">
        <v>64</v>
      </c>
      <c r="C69" s="1">
        <v>2</v>
      </c>
      <c r="D69" s="1">
        <v>33</v>
      </c>
      <c r="E69" s="1">
        <v>0</v>
      </c>
      <c r="F69" s="1">
        <v>2</v>
      </c>
      <c r="G69" s="1">
        <v>60</v>
      </c>
      <c r="H69" s="1">
        <v>13.47</v>
      </c>
      <c r="I69" s="1">
        <v>14.66</v>
      </c>
      <c r="J69" s="1">
        <v>2</v>
      </c>
      <c r="K69" s="1"/>
      <c r="L69" s="1"/>
    </row>
    <row r="70" spans="1:12">
      <c r="A70" s="1">
        <v>2</v>
      </c>
      <c r="B70" s="1">
        <v>64</v>
      </c>
      <c r="C70" s="1">
        <v>2</v>
      </c>
      <c r="D70" s="1">
        <v>30</v>
      </c>
      <c r="E70" s="1">
        <v>0</v>
      </c>
      <c r="F70" s="1">
        <v>2</v>
      </c>
      <c r="G70" s="1">
        <v>65</v>
      </c>
      <c r="H70" s="1">
        <v>8.4700000000000006</v>
      </c>
      <c r="I70" s="1">
        <v>9.56</v>
      </c>
      <c r="J70" s="1">
        <v>2</v>
      </c>
      <c r="K70" s="1"/>
      <c r="L70" s="1"/>
    </row>
    <row r="71" spans="1:12">
      <c r="A71" s="1">
        <v>1</v>
      </c>
      <c r="B71" s="1">
        <v>50</v>
      </c>
      <c r="C71" s="1">
        <v>1</v>
      </c>
      <c r="D71" s="1">
        <v>18</v>
      </c>
      <c r="E71" s="1">
        <v>1</v>
      </c>
      <c r="F71" s="1">
        <v>4</v>
      </c>
      <c r="G71" s="1">
        <v>15</v>
      </c>
      <c r="H71" s="1">
        <v>11.7</v>
      </c>
      <c r="I71" s="1">
        <v>12.37</v>
      </c>
      <c r="J71" s="1">
        <v>2</v>
      </c>
      <c r="K71" s="1"/>
      <c r="L71" s="1"/>
    </row>
    <row r="72" spans="1:12">
      <c r="A72" s="1">
        <v>1</v>
      </c>
      <c r="B72" s="1">
        <v>50</v>
      </c>
      <c r="C72" s="1">
        <v>1</v>
      </c>
      <c r="D72" s="1">
        <v>19</v>
      </c>
      <c r="E72" s="1">
        <v>1</v>
      </c>
      <c r="F72" s="1">
        <v>2</v>
      </c>
      <c r="G72" s="1">
        <v>55</v>
      </c>
      <c r="H72" s="1">
        <v>7.73</v>
      </c>
      <c r="I72" s="1">
        <v>8.33</v>
      </c>
      <c r="J72" s="1">
        <v>2</v>
      </c>
      <c r="K72" s="1"/>
      <c r="L72" s="1"/>
    </row>
    <row r="73" spans="1:12">
      <c r="A73" s="1">
        <v>1</v>
      </c>
      <c r="B73" s="1">
        <v>28</v>
      </c>
      <c r="C73" s="1">
        <v>1</v>
      </c>
      <c r="D73" s="1">
        <v>15</v>
      </c>
      <c r="E73" s="1">
        <v>2</v>
      </c>
      <c r="F73" s="1">
        <v>4</v>
      </c>
      <c r="G73" s="1">
        <v>7</v>
      </c>
      <c r="H73" s="1">
        <v>8.3699999999999992</v>
      </c>
      <c r="I73" s="1">
        <v>8.67</v>
      </c>
      <c r="J73" s="1">
        <v>2</v>
      </c>
      <c r="K73" s="1"/>
      <c r="L73" s="1"/>
    </row>
    <row r="74" spans="1:12">
      <c r="A74" s="1">
        <v>1</v>
      </c>
      <c r="B74" s="1">
        <v>50</v>
      </c>
      <c r="C74" s="1">
        <v>1</v>
      </c>
      <c r="D74" s="1">
        <v>18</v>
      </c>
      <c r="E74" s="1">
        <v>1</v>
      </c>
      <c r="F74" s="1">
        <v>4</v>
      </c>
      <c r="G74" s="1">
        <v>13</v>
      </c>
      <c r="H74" s="1">
        <v>7.29</v>
      </c>
      <c r="I74" s="1">
        <v>11.27</v>
      </c>
      <c r="J74" s="1">
        <v>2</v>
      </c>
      <c r="K74" s="1"/>
      <c r="L74" s="1"/>
    </row>
    <row r="75" spans="1:12">
      <c r="A75" s="1">
        <v>1</v>
      </c>
      <c r="B75" s="1">
        <v>50</v>
      </c>
      <c r="C75" s="1">
        <v>1</v>
      </c>
      <c r="D75" s="1">
        <v>18</v>
      </c>
      <c r="E75" s="1">
        <v>1</v>
      </c>
      <c r="F75" s="1">
        <v>1</v>
      </c>
      <c r="G75" s="1">
        <v>10</v>
      </c>
      <c r="H75" s="1">
        <v>10.49</v>
      </c>
      <c r="I75" s="1">
        <v>11.67</v>
      </c>
      <c r="J75" s="1">
        <v>2</v>
      </c>
      <c r="K75" s="1"/>
      <c r="L75" s="1"/>
    </row>
    <row r="76" spans="1:12">
      <c r="A76" s="1">
        <v>1</v>
      </c>
      <c r="B76" s="1">
        <v>50</v>
      </c>
      <c r="C76" s="1">
        <v>1</v>
      </c>
      <c r="D76" s="1">
        <v>15</v>
      </c>
      <c r="E76" s="1">
        <v>1</v>
      </c>
      <c r="F76" s="1">
        <v>2</v>
      </c>
      <c r="G76" s="1">
        <v>6</v>
      </c>
      <c r="H76" s="1">
        <v>8.69</v>
      </c>
      <c r="I76" s="1">
        <v>9.3699999999999992</v>
      </c>
      <c r="J76" s="1">
        <v>2</v>
      </c>
      <c r="K76" s="1"/>
      <c r="L76" s="1"/>
    </row>
    <row r="77" spans="1:12">
      <c r="A77" s="1">
        <v>1</v>
      </c>
      <c r="B77" s="1">
        <v>50</v>
      </c>
      <c r="C77" s="1">
        <v>1</v>
      </c>
      <c r="D77" s="1">
        <v>16</v>
      </c>
      <c r="E77" s="1">
        <v>1</v>
      </c>
      <c r="F77" s="1">
        <v>1</v>
      </c>
      <c r="G77" s="1">
        <v>5</v>
      </c>
      <c r="H77" s="1">
        <v>8.26</v>
      </c>
      <c r="I77" s="1">
        <v>8.93</v>
      </c>
      <c r="J77" s="1">
        <v>2</v>
      </c>
      <c r="K77" s="1"/>
      <c r="L77" s="1"/>
    </row>
    <row r="78" spans="1:12">
      <c r="A78" s="1">
        <v>1</v>
      </c>
      <c r="B78" s="1">
        <v>28</v>
      </c>
      <c r="C78" s="1">
        <v>1</v>
      </c>
      <c r="D78" s="1">
        <v>17</v>
      </c>
      <c r="E78" s="1">
        <v>2</v>
      </c>
      <c r="F78" s="1">
        <v>1</v>
      </c>
      <c r="G78" s="1">
        <v>5</v>
      </c>
      <c r="H78" s="1">
        <v>7.69</v>
      </c>
      <c r="I78" s="1">
        <v>8.41</v>
      </c>
      <c r="J78" s="1">
        <v>2</v>
      </c>
      <c r="K78" s="1"/>
      <c r="L78" s="1"/>
    </row>
    <row r="79" spans="1:12">
      <c r="A79" s="1">
        <v>1</v>
      </c>
      <c r="B79" s="1">
        <v>28</v>
      </c>
      <c r="C79" s="1">
        <v>1</v>
      </c>
      <c r="D79" s="1">
        <v>15</v>
      </c>
      <c r="E79" s="1">
        <v>2</v>
      </c>
      <c r="F79" s="1">
        <v>1</v>
      </c>
      <c r="G79" s="1">
        <v>8</v>
      </c>
      <c r="H79" s="1">
        <v>12.19</v>
      </c>
      <c r="I79" s="1">
        <v>12.85</v>
      </c>
      <c r="J79" s="1">
        <v>2</v>
      </c>
      <c r="K79" s="1"/>
      <c r="L79" s="1"/>
    </row>
    <row r="80" spans="1:12">
      <c r="A80" s="1">
        <v>1</v>
      </c>
      <c r="B80" s="1">
        <v>28</v>
      </c>
      <c r="C80" s="1">
        <v>1</v>
      </c>
      <c r="D80" s="1">
        <v>14</v>
      </c>
      <c r="E80" s="1">
        <v>2</v>
      </c>
      <c r="F80" s="1">
        <v>4</v>
      </c>
      <c r="G80" s="1">
        <v>5</v>
      </c>
      <c r="H80" s="1">
        <v>5.56</v>
      </c>
      <c r="I80" s="1">
        <v>5.27</v>
      </c>
      <c r="J80" s="1">
        <v>2</v>
      </c>
      <c r="K80" s="1"/>
      <c r="L80" s="1"/>
    </row>
    <row r="81" spans="1:12">
      <c r="A81" s="1">
        <v>3</v>
      </c>
      <c r="B81" s="1">
        <v>144</v>
      </c>
      <c r="C81" s="1">
        <v>2</v>
      </c>
      <c r="D81" s="1">
        <v>30</v>
      </c>
      <c r="E81" s="1">
        <v>1</v>
      </c>
      <c r="F81" s="1">
        <v>1</v>
      </c>
      <c r="G81" s="1">
        <v>50</v>
      </c>
      <c r="H81" s="1">
        <v>9.76</v>
      </c>
      <c r="I81" s="1">
        <v>10.02</v>
      </c>
      <c r="J81" s="1">
        <v>2</v>
      </c>
      <c r="K81" s="1"/>
      <c r="L81" s="1"/>
    </row>
    <row r="82" spans="1:12">
      <c r="A82" s="1">
        <v>1</v>
      </c>
      <c r="B82" s="1">
        <v>28</v>
      </c>
      <c r="C82" s="1">
        <v>1</v>
      </c>
      <c r="D82" s="1">
        <v>17</v>
      </c>
      <c r="E82" s="1">
        <v>2</v>
      </c>
      <c r="F82" s="1">
        <v>1</v>
      </c>
      <c r="G82" s="1">
        <v>10</v>
      </c>
      <c r="H82" s="1">
        <v>7.15</v>
      </c>
      <c r="I82" s="1">
        <v>7.87</v>
      </c>
      <c r="J82" s="1">
        <v>2</v>
      </c>
      <c r="K82" s="1"/>
      <c r="L82" s="1"/>
    </row>
    <row r="83" spans="1:12">
      <c r="A83" s="1">
        <v>1</v>
      </c>
      <c r="B83" s="1">
        <v>49</v>
      </c>
      <c r="C83" s="1">
        <v>2</v>
      </c>
      <c r="D83" s="1">
        <v>18</v>
      </c>
      <c r="E83" s="1">
        <v>2</v>
      </c>
      <c r="F83" s="1">
        <v>1</v>
      </c>
      <c r="G83" s="1">
        <v>14</v>
      </c>
      <c r="H83" s="1">
        <v>12.69</v>
      </c>
      <c r="I83" s="1">
        <v>11.82</v>
      </c>
      <c r="J83" s="1">
        <v>2</v>
      </c>
      <c r="K83" s="1"/>
      <c r="L83" s="1"/>
    </row>
    <row r="84" spans="1:12">
      <c r="A84" s="1">
        <v>1</v>
      </c>
      <c r="B84" s="1">
        <v>100</v>
      </c>
      <c r="C84" s="1">
        <v>2</v>
      </c>
      <c r="D84" s="1">
        <v>27</v>
      </c>
      <c r="E84" s="1">
        <v>1</v>
      </c>
      <c r="F84" s="1">
        <v>1</v>
      </c>
      <c r="G84" s="1">
        <v>40</v>
      </c>
      <c r="H84" s="1">
        <v>13.38</v>
      </c>
      <c r="I84" s="1">
        <v>14.42</v>
      </c>
      <c r="J84" s="1">
        <v>2</v>
      </c>
      <c r="K84" s="1"/>
      <c r="L84" s="1"/>
    </row>
    <row r="85" spans="1:12">
      <c r="A85" s="1">
        <v>1</v>
      </c>
      <c r="B85" s="1">
        <v>144</v>
      </c>
      <c r="C85" s="1">
        <v>2</v>
      </c>
      <c r="D85" s="1">
        <v>22</v>
      </c>
      <c r="E85" s="1">
        <v>0</v>
      </c>
      <c r="F85" s="1">
        <v>1</v>
      </c>
      <c r="G85" s="1">
        <v>70</v>
      </c>
      <c r="H85" s="1">
        <v>13.11</v>
      </c>
      <c r="I85" s="1">
        <v>13.69</v>
      </c>
      <c r="J85" s="1">
        <v>2</v>
      </c>
      <c r="K85" s="1"/>
      <c r="L85" s="1"/>
    </row>
    <row r="86" spans="1:12">
      <c r="A86" s="1">
        <v>1</v>
      </c>
      <c r="B86" s="1">
        <v>144</v>
      </c>
      <c r="C86" s="1">
        <v>1</v>
      </c>
      <c r="D86" s="1">
        <v>30</v>
      </c>
      <c r="E86" s="1">
        <v>0</v>
      </c>
      <c r="F86" s="1">
        <v>2</v>
      </c>
      <c r="G86" s="1">
        <v>85</v>
      </c>
      <c r="H86" s="1">
        <v>10.5</v>
      </c>
      <c r="I86" s="1">
        <v>10.77</v>
      </c>
      <c r="J86" s="1">
        <v>2</v>
      </c>
      <c r="K86" s="1"/>
      <c r="L86" s="1"/>
    </row>
    <row r="87" spans="1:12">
      <c r="A87" s="1">
        <v>2</v>
      </c>
      <c r="B87" s="1">
        <v>100</v>
      </c>
      <c r="C87" s="1">
        <v>2</v>
      </c>
      <c r="D87" s="1">
        <v>24</v>
      </c>
      <c r="E87" s="1">
        <v>0</v>
      </c>
      <c r="F87" s="1">
        <v>2</v>
      </c>
      <c r="G87" s="1">
        <v>70</v>
      </c>
      <c r="H87" s="1">
        <v>14.35</v>
      </c>
      <c r="I87" s="1">
        <v>15.26</v>
      </c>
      <c r="J87" s="1">
        <v>2</v>
      </c>
      <c r="K87" s="1"/>
      <c r="L87" s="1"/>
    </row>
    <row r="88" spans="1:12">
      <c r="A88" s="1">
        <v>2</v>
      </c>
      <c r="B88" s="1">
        <v>96</v>
      </c>
      <c r="C88" s="1">
        <v>1</v>
      </c>
      <c r="D88" s="1">
        <v>17</v>
      </c>
      <c r="E88" s="1">
        <v>0</v>
      </c>
      <c r="F88" s="1">
        <v>1</v>
      </c>
      <c r="G88" s="1">
        <v>40</v>
      </c>
      <c r="H88" s="1">
        <v>13.42</v>
      </c>
      <c r="I88" s="1">
        <v>14.53</v>
      </c>
      <c r="J88" s="1">
        <v>2</v>
      </c>
      <c r="K88" s="1"/>
      <c r="L88" s="1"/>
    </row>
    <row r="89" spans="1:12">
      <c r="A89" s="1">
        <v>1</v>
      </c>
      <c r="B89" s="1">
        <v>100</v>
      </c>
      <c r="C89" s="1">
        <v>2</v>
      </c>
      <c r="D89" s="1">
        <v>20</v>
      </c>
      <c r="E89" s="1">
        <v>1</v>
      </c>
      <c r="F89" s="1">
        <v>2</v>
      </c>
      <c r="G89" s="1">
        <v>99</v>
      </c>
      <c r="H89" s="1">
        <v>6.35</v>
      </c>
      <c r="I89" s="1">
        <v>6.84</v>
      </c>
      <c r="J89" s="1">
        <v>2</v>
      </c>
      <c r="K89" s="1"/>
      <c r="L89" s="1"/>
    </row>
    <row r="90" spans="1:12">
      <c r="A90" s="1">
        <v>1</v>
      </c>
      <c r="B90" s="1">
        <v>100</v>
      </c>
      <c r="C90" s="1">
        <v>2</v>
      </c>
      <c r="D90" s="1">
        <v>20</v>
      </c>
      <c r="E90" s="1">
        <v>1</v>
      </c>
      <c r="F90" s="1">
        <v>1</v>
      </c>
      <c r="G90" s="1">
        <v>14</v>
      </c>
      <c r="H90" s="1">
        <v>9.83</v>
      </c>
      <c r="I90" s="1">
        <v>10.92</v>
      </c>
      <c r="J90" s="1">
        <v>2</v>
      </c>
      <c r="K90" s="1"/>
      <c r="L90" s="1"/>
    </row>
    <row r="91" spans="1:12">
      <c r="A91" s="1">
        <v>1</v>
      </c>
      <c r="B91" s="1">
        <v>28</v>
      </c>
      <c r="C91" s="1">
        <v>1</v>
      </c>
      <c r="D91" s="1">
        <v>28</v>
      </c>
      <c r="E91" s="1">
        <v>1</v>
      </c>
      <c r="F91" s="1">
        <v>2</v>
      </c>
      <c r="G91" s="1">
        <v>55</v>
      </c>
      <c r="H91" s="1">
        <v>12.16</v>
      </c>
      <c r="I91" s="1">
        <v>13.05</v>
      </c>
      <c r="J91" s="1">
        <v>2</v>
      </c>
      <c r="K91" s="1"/>
      <c r="L91" s="1"/>
    </row>
    <row r="92" spans="1:12">
      <c r="A92" s="1"/>
      <c r="B92" s="1"/>
      <c r="C92" s="1"/>
      <c r="D92" s="1"/>
      <c r="E92" s="1"/>
      <c r="F92" s="1"/>
      <c r="G92" s="1"/>
      <c r="H92" s="1"/>
      <c r="I92" s="1"/>
      <c r="J92" s="1"/>
      <c r="K92" s="1"/>
      <c r="L92" s="1"/>
    </row>
    <row r="93" spans="1:12">
      <c r="A93" s="1"/>
      <c r="B93" s="1"/>
      <c r="C93" s="1"/>
      <c r="D93" s="1"/>
      <c r="E93" s="1"/>
      <c r="F93" s="1"/>
      <c r="G93" s="1"/>
      <c r="H93" s="1"/>
      <c r="I93" s="1"/>
      <c r="J93" s="1"/>
      <c r="K93" s="1"/>
      <c r="L93" s="1"/>
    </row>
    <row r="94" spans="1:12">
      <c r="A94" s="1"/>
      <c r="B94" s="1"/>
      <c r="C94" s="1"/>
      <c r="D94" s="1"/>
      <c r="E94" s="1"/>
      <c r="F94" s="1"/>
      <c r="G94" s="1"/>
      <c r="H94" s="1"/>
      <c r="I94" s="1"/>
      <c r="J94" s="1"/>
      <c r="K94" s="1"/>
      <c r="L94" s="1"/>
    </row>
    <row r="95" spans="1:12">
      <c r="A95" s="1"/>
      <c r="B95" s="1"/>
      <c r="C95" s="1"/>
      <c r="D95" s="1"/>
      <c r="E95" s="1"/>
      <c r="F95" s="1"/>
      <c r="G95" s="1"/>
      <c r="H95" s="1"/>
      <c r="I95" s="1"/>
      <c r="J95" s="1"/>
      <c r="K95" s="1"/>
      <c r="L95" s="1"/>
    </row>
    <row r="96" spans="1:12">
      <c r="A96" s="1"/>
      <c r="B96" s="1"/>
      <c r="C96" s="1"/>
      <c r="D96" s="1"/>
      <c r="E96" s="1"/>
      <c r="F96" s="1"/>
      <c r="G96" s="1"/>
      <c r="H96" s="1"/>
      <c r="I96" s="1"/>
      <c r="J96" s="1"/>
      <c r="K96" s="1"/>
      <c r="L96" s="1"/>
    </row>
    <row r="97" spans="1:12">
      <c r="A97" s="1"/>
      <c r="B97" s="1"/>
      <c r="C97" s="1"/>
      <c r="D97" s="1"/>
      <c r="E97" s="1"/>
      <c r="F97" s="1"/>
      <c r="G97" s="1"/>
      <c r="H97" s="1"/>
      <c r="I97" s="1"/>
      <c r="J97" s="1"/>
      <c r="K97" s="1"/>
      <c r="L97" s="1"/>
    </row>
    <row r="98" spans="1:12">
      <c r="A98" s="1"/>
      <c r="B98" s="1"/>
      <c r="C98" s="1"/>
      <c r="D98" s="1"/>
      <c r="E98" s="1"/>
      <c r="F98" s="1"/>
      <c r="G98" s="1"/>
      <c r="H98" s="1"/>
      <c r="I98" s="1"/>
      <c r="J98" s="1"/>
      <c r="K98" s="1"/>
      <c r="L98" s="1"/>
    </row>
    <row r="99" spans="1:12">
      <c r="A99" s="1"/>
      <c r="B99" s="1"/>
      <c r="C99" s="1"/>
      <c r="D99" s="1"/>
      <c r="E99" s="1"/>
      <c r="F99" s="1"/>
      <c r="G99" s="1"/>
      <c r="H99" s="1"/>
      <c r="I99" s="1"/>
      <c r="J99" s="1"/>
      <c r="K99" s="1"/>
      <c r="L99" s="1"/>
    </row>
    <row r="100" spans="1:12">
      <c r="A100" s="1"/>
      <c r="B100" s="1"/>
      <c r="C100" s="1"/>
      <c r="D100" s="1"/>
      <c r="E100" s="1"/>
      <c r="F100" s="1"/>
      <c r="G100" s="1"/>
      <c r="H100" s="1"/>
      <c r="I100" s="1"/>
      <c r="J100" s="1"/>
      <c r="K100" s="1"/>
      <c r="L100" s="1"/>
    </row>
    <row r="101" spans="1:12">
      <c r="A101" s="1"/>
      <c r="B101" s="1"/>
      <c r="C101" s="1"/>
      <c r="D101" s="1"/>
      <c r="E101" s="1"/>
      <c r="F101" s="1"/>
      <c r="G101" s="1"/>
      <c r="H101" s="1"/>
      <c r="I101" s="1"/>
      <c r="J101" s="1"/>
      <c r="K101" s="1"/>
      <c r="L101" s="1"/>
    </row>
    <row r="102" spans="1:12">
      <c r="A102" s="1"/>
      <c r="B102" s="1"/>
      <c r="C102" s="1"/>
      <c r="D102" s="1"/>
      <c r="E102" s="1"/>
      <c r="F102" s="1"/>
      <c r="G102" s="1"/>
      <c r="H102" s="1"/>
      <c r="I102" s="1"/>
      <c r="J102" s="1"/>
      <c r="K102" s="1"/>
      <c r="L102" s="1"/>
    </row>
    <row r="103" spans="1:12">
      <c r="A103" s="1"/>
      <c r="B103" s="1"/>
      <c r="C103" s="1"/>
      <c r="D103" s="1"/>
      <c r="E103" s="1"/>
      <c r="F103" s="1"/>
      <c r="G103" s="1"/>
      <c r="H103" s="1"/>
      <c r="I103" s="1"/>
      <c r="J103" s="1"/>
      <c r="K103" s="1"/>
      <c r="L103" s="1"/>
    </row>
    <row r="104" spans="1:12">
      <c r="A104" s="1"/>
      <c r="B104" s="1"/>
      <c r="C104" s="1"/>
      <c r="D104" s="1"/>
      <c r="E104" s="1"/>
      <c r="F104" s="1"/>
      <c r="G104" s="1"/>
      <c r="H104" s="1"/>
      <c r="I104" s="1"/>
      <c r="J104" s="1"/>
      <c r="K104" s="1"/>
      <c r="L104" s="1"/>
    </row>
    <row r="105" spans="1:12">
      <c r="A105" s="1"/>
      <c r="B105" s="1"/>
      <c r="C105" s="1"/>
      <c r="D105" s="1"/>
      <c r="E105" s="1"/>
      <c r="F105" s="1"/>
      <c r="G105" s="1"/>
      <c r="H105" s="1"/>
      <c r="I105" s="1"/>
      <c r="J105" s="1"/>
      <c r="K105" s="1"/>
      <c r="L105" s="1"/>
    </row>
    <row r="106" spans="1:12">
      <c r="A106" s="1"/>
      <c r="B106" s="1"/>
      <c r="C106" s="1"/>
      <c r="D106" s="1"/>
      <c r="E106" s="1"/>
      <c r="F106" s="1"/>
      <c r="G106" s="1"/>
      <c r="H106" s="1"/>
      <c r="I106" s="1"/>
      <c r="J106" s="1"/>
      <c r="K106" s="1"/>
      <c r="L106" s="1"/>
    </row>
    <row r="107" spans="1:12">
      <c r="A107" s="1"/>
      <c r="B107" s="1"/>
      <c r="C107" s="1"/>
      <c r="D107" s="1"/>
      <c r="E107" s="1"/>
      <c r="F107" s="1"/>
      <c r="G107" s="1"/>
      <c r="H107" s="1"/>
      <c r="I107" s="1"/>
      <c r="J107" s="1"/>
      <c r="K107" s="1"/>
      <c r="L107" s="1"/>
    </row>
    <row r="108" spans="1:12">
      <c r="A108" s="1"/>
      <c r="B108" s="1"/>
      <c r="C108" s="1"/>
      <c r="D108" s="1"/>
      <c r="E108" s="1"/>
      <c r="F108" s="1"/>
      <c r="G108" s="1"/>
      <c r="H108" s="1"/>
      <c r="I108" s="1"/>
      <c r="J108" s="1"/>
      <c r="K108" s="1"/>
      <c r="L108" s="1"/>
    </row>
    <row r="109" spans="1:12">
      <c r="A109" s="1"/>
      <c r="B109" s="1"/>
      <c r="C109" s="1"/>
      <c r="D109" s="1"/>
      <c r="E109" s="1"/>
      <c r="F109" s="1"/>
      <c r="G109" s="1"/>
      <c r="H109" s="1"/>
      <c r="I109" s="1"/>
      <c r="J109" s="1"/>
      <c r="K109" s="1"/>
      <c r="L109" s="1"/>
    </row>
    <row r="110" spans="1:12">
      <c r="A110" s="1"/>
      <c r="B110" s="1"/>
      <c r="C110" s="1"/>
      <c r="D110" s="1"/>
      <c r="E110" s="1"/>
      <c r="F110" s="1"/>
      <c r="G110" s="1"/>
      <c r="H110" s="1"/>
      <c r="I110" s="1"/>
      <c r="J110" s="1"/>
      <c r="K110" s="1"/>
      <c r="L110" s="1"/>
    </row>
    <row r="111" spans="1:12">
      <c r="A111" s="1"/>
      <c r="B111" s="1"/>
      <c r="C111" s="1"/>
      <c r="D111" s="1"/>
      <c r="E111" s="1"/>
      <c r="F111" s="1"/>
      <c r="G111" s="1"/>
      <c r="H111" s="1"/>
      <c r="I111" s="1"/>
      <c r="J111" s="1"/>
      <c r="K111" s="1"/>
      <c r="L111" s="1"/>
    </row>
    <row r="112" spans="1:12">
      <c r="A112" s="1"/>
      <c r="B112" s="1"/>
      <c r="C112" s="1"/>
      <c r="D112" s="1"/>
      <c r="E112" s="1"/>
      <c r="F112" s="1"/>
      <c r="G112" s="1"/>
      <c r="H112" s="1"/>
      <c r="I112" s="1"/>
      <c r="J112" s="1"/>
      <c r="K112" s="1"/>
      <c r="L112" s="1"/>
    </row>
    <row r="113" spans="1:12">
      <c r="A113" s="1"/>
      <c r="B113" s="1"/>
      <c r="C113" s="1"/>
      <c r="D113" s="1"/>
      <c r="E113" s="1"/>
      <c r="F113" s="1"/>
      <c r="G113" s="1"/>
      <c r="H113" s="1"/>
      <c r="I113" s="1"/>
      <c r="J113" s="1"/>
      <c r="K113" s="1"/>
      <c r="L113" s="1"/>
    </row>
    <row r="114" spans="1:12">
      <c r="A114" s="1"/>
      <c r="B114" s="1"/>
      <c r="C114" s="1"/>
      <c r="D114" s="1"/>
      <c r="E114" s="1"/>
      <c r="F114" s="1"/>
      <c r="G114" s="1"/>
      <c r="H114" s="1"/>
      <c r="I114" s="1"/>
      <c r="J114" s="1"/>
      <c r="K114" s="1"/>
      <c r="L114" s="1"/>
    </row>
    <row r="115" spans="1:12">
      <c r="A115" s="1"/>
      <c r="B115" s="1"/>
      <c r="C115" s="1"/>
      <c r="D115" s="1"/>
      <c r="E115" s="1"/>
      <c r="F115" s="1"/>
      <c r="G115" s="1"/>
      <c r="H115" s="1"/>
      <c r="I115" s="1"/>
      <c r="J115" s="1"/>
      <c r="K115" s="1"/>
      <c r="L115" s="1"/>
    </row>
    <row r="116" spans="1:12">
      <c r="A116" s="1"/>
      <c r="B116" s="1"/>
      <c r="C116" s="1"/>
      <c r="D116" s="1"/>
      <c r="E116" s="1"/>
      <c r="F116" s="1"/>
      <c r="G116" s="1"/>
      <c r="H116" s="1"/>
      <c r="I116" s="1"/>
      <c r="J116" s="1"/>
      <c r="K116" s="1"/>
      <c r="L116" s="1"/>
    </row>
    <row r="117" spans="1:12">
      <c r="A117" s="1"/>
      <c r="B117" s="1"/>
      <c r="C117" s="1"/>
      <c r="D117" s="1"/>
      <c r="E117" s="1"/>
      <c r="F117" s="1"/>
      <c r="G117" s="1"/>
      <c r="H117" s="1"/>
      <c r="I117" s="1"/>
      <c r="J117" s="1"/>
      <c r="K117" s="1"/>
      <c r="L117" s="1"/>
    </row>
    <row r="118" spans="1:12">
      <c r="A118" s="1"/>
      <c r="B118" s="1"/>
      <c r="C118" s="1"/>
      <c r="D118" s="1"/>
      <c r="E118" s="1"/>
      <c r="F118" s="1"/>
      <c r="G118" s="1"/>
      <c r="H118" s="1"/>
      <c r="I118" s="1"/>
      <c r="J118" s="1"/>
      <c r="K118" s="1"/>
      <c r="L118" s="1"/>
    </row>
    <row r="119" spans="1:12">
      <c r="A119" s="1"/>
      <c r="B119" s="1"/>
      <c r="C119" s="1"/>
      <c r="D119" s="1"/>
      <c r="E119" s="1"/>
      <c r="F119" s="1"/>
      <c r="G119" s="1"/>
      <c r="H119" s="1"/>
      <c r="I119" s="1"/>
      <c r="J119" s="1"/>
      <c r="K119" s="1"/>
      <c r="L119" s="1"/>
    </row>
    <row r="120" spans="1:12">
      <c r="A120" s="1"/>
      <c r="B120" s="1"/>
      <c r="C120" s="1"/>
      <c r="D120" s="1"/>
      <c r="E120" s="1"/>
      <c r="F120" s="1"/>
      <c r="G120" s="1"/>
      <c r="H120" s="1"/>
      <c r="I120" s="1"/>
      <c r="J120" s="1"/>
      <c r="K120" s="1"/>
      <c r="L120" s="1"/>
    </row>
    <row r="121" spans="1:12">
      <c r="A121" s="1"/>
      <c r="B121" s="1"/>
      <c r="C121" s="1"/>
      <c r="D121" s="1"/>
      <c r="E121" s="1"/>
      <c r="F121" s="1"/>
      <c r="G121" s="1"/>
      <c r="H121" s="1"/>
      <c r="I121" s="1"/>
      <c r="J121" s="1"/>
      <c r="K121" s="1"/>
      <c r="L121" s="1"/>
    </row>
    <row r="122" spans="1:12">
      <c r="A122" s="1"/>
      <c r="B122" s="1"/>
      <c r="C122" s="1"/>
      <c r="D122" s="1"/>
      <c r="E122" s="1"/>
      <c r="F122" s="1"/>
      <c r="G122" s="1"/>
      <c r="H122" s="1"/>
      <c r="I122" s="1"/>
      <c r="J122" s="1"/>
      <c r="K122" s="1"/>
      <c r="L122" s="1"/>
    </row>
    <row r="123" spans="1:12">
      <c r="A123" s="1"/>
      <c r="B123" s="1"/>
      <c r="C123" s="1"/>
      <c r="D123" s="1"/>
      <c r="E123" s="1"/>
      <c r="F123" s="1"/>
      <c r="G123" s="1"/>
      <c r="H123" s="1"/>
      <c r="I123" s="1"/>
      <c r="J123" s="1"/>
      <c r="K123" s="1"/>
      <c r="L123" s="1"/>
    </row>
    <row r="124" spans="1:12">
      <c r="A124" s="1"/>
      <c r="B124" s="1"/>
      <c r="C124" s="1"/>
      <c r="D124" s="1"/>
      <c r="E124" s="1"/>
      <c r="F124" s="1"/>
      <c r="G124" s="1"/>
      <c r="H124" s="1"/>
      <c r="I124" s="1"/>
      <c r="J124" s="1"/>
      <c r="K124" s="1"/>
      <c r="L124" s="1"/>
    </row>
    <row r="125" spans="1:12">
      <c r="A125" s="1"/>
      <c r="B125" s="1"/>
      <c r="C125" s="1"/>
      <c r="D125" s="1"/>
      <c r="E125" s="1"/>
      <c r="F125" s="1"/>
      <c r="G125" s="1"/>
      <c r="H125" s="1"/>
      <c r="I125" s="1"/>
      <c r="J125" s="1"/>
      <c r="K125" s="1"/>
      <c r="L125" s="1"/>
    </row>
    <row r="126" spans="1:12">
      <c r="A126" s="1"/>
      <c r="B126" s="1"/>
      <c r="C126" s="1"/>
      <c r="D126" s="1"/>
      <c r="E126" s="1"/>
      <c r="F126" s="1"/>
      <c r="G126" s="1"/>
      <c r="H126" s="1"/>
      <c r="I126" s="1"/>
      <c r="J126" s="1"/>
      <c r="K126" s="1"/>
      <c r="L126" s="1"/>
    </row>
    <row r="127" spans="1:12">
      <c r="A127" s="1"/>
      <c r="B127" s="1"/>
      <c r="C127" s="1"/>
      <c r="D127" s="1"/>
      <c r="E127" s="1"/>
      <c r="F127" s="1"/>
      <c r="G127" s="1"/>
      <c r="H127" s="1"/>
      <c r="I127" s="1"/>
      <c r="J127" s="1"/>
      <c r="K127" s="1"/>
      <c r="L127" s="1"/>
    </row>
    <row r="128" spans="1:12">
      <c r="A128" s="1"/>
      <c r="B128" s="1"/>
      <c r="C128" s="1"/>
      <c r="D128" s="1"/>
      <c r="E128" s="1"/>
      <c r="F128" s="1"/>
      <c r="G128" s="1"/>
      <c r="H128" s="1"/>
      <c r="I128" s="1"/>
      <c r="J128" s="1"/>
      <c r="K128" s="1"/>
      <c r="L128" s="1"/>
    </row>
    <row r="129" spans="1:12">
      <c r="A129" s="1"/>
      <c r="B129" s="1"/>
      <c r="C129" s="1"/>
      <c r="D129" s="1"/>
      <c r="E129" s="1"/>
      <c r="F129" s="1"/>
      <c r="G129" s="1"/>
      <c r="H129" s="1"/>
      <c r="I129" s="1"/>
      <c r="J129" s="1"/>
      <c r="K129" s="1"/>
      <c r="L129" s="1"/>
    </row>
    <row r="130" spans="1:12">
      <c r="A130" s="1"/>
      <c r="B130" s="1"/>
      <c r="C130" s="1"/>
      <c r="D130" s="1"/>
      <c r="E130" s="1"/>
      <c r="F130" s="1"/>
      <c r="G130" s="1"/>
      <c r="H130" s="1"/>
      <c r="I130" s="1"/>
      <c r="J130" s="1"/>
      <c r="K130" s="1"/>
      <c r="L130" s="1"/>
    </row>
    <row r="131" spans="1:12">
      <c r="A131" s="1"/>
      <c r="B131" s="1"/>
      <c r="C131" s="1"/>
      <c r="D131" s="1"/>
      <c r="E131" s="1"/>
      <c r="F131" s="1"/>
      <c r="G131" s="1"/>
      <c r="H131" s="1"/>
      <c r="I131" s="1"/>
      <c r="J131" s="1"/>
      <c r="K131" s="1"/>
      <c r="L131" s="1"/>
    </row>
    <row r="132" spans="1:12">
      <c r="A132" s="1"/>
      <c r="B132" s="1"/>
      <c r="C132" s="1"/>
      <c r="D132" s="1"/>
      <c r="E132" s="1"/>
      <c r="F132" s="1"/>
      <c r="G132" s="1"/>
      <c r="H132" s="1"/>
      <c r="I132" s="1"/>
      <c r="J132" s="1"/>
      <c r="K132" s="1"/>
      <c r="L132" s="1"/>
    </row>
    <row r="133" spans="1:12">
      <c r="A133" s="1"/>
      <c r="B133" s="1"/>
      <c r="C133" s="1"/>
      <c r="D133" s="1"/>
      <c r="E133" s="1"/>
      <c r="F133" s="1"/>
      <c r="G133" s="1"/>
      <c r="H133" s="1"/>
      <c r="I133" s="1"/>
      <c r="J133" s="1"/>
      <c r="K133" s="1"/>
      <c r="L133" s="1"/>
    </row>
    <row r="134" spans="1:12">
      <c r="A134" s="1"/>
      <c r="B134" s="1"/>
      <c r="C134" s="1"/>
      <c r="D134" s="1"/>
      <c r="E134" s="1"/>
      <c r="F134" s="1"/>
      <c r="G134" s="1"/>
      <c r="H134" s="1"/>
      <c r="I134" s="1"/>
      <c r="J134" s="1"/>
      <c r="K134" s="1"/>
      <c r="L134" s="1"/>
    </row>
    <row r="135" spans="1:12">
      <c r="A135" s="1"/>
      <c r="B135" s="1"/>
      <c r="C135" s="1"/>
      <c r="D135" s="1"/>
      <c r="E135" s="1"/>
      <c r="F135" s="1"/>
      <c r="G135" s="1"/>
      <c r="H135" s="1"/>
      <c r="I135" s="1"/>
      <c r="J135" s="1"/>
      <c r="K135" s="1"/>
      <c r="L135" s="1"/>
    </row>
    <row r="136" spans="1:12">
      <c r="A136" s="1"/>
      <c r="B136" s="1"/>
      <c r="C136" s="1"/>
      <c r="D136" s="1"/>
      <c r="E136" s="1"/>
      <c r="F136" s="1"/>
      <c r="G136" s="1"/>
      <c r="H136" s="1"/>
      <c r="I136" s="1"/>
      <c r="J136" s="1"/>
      <c r="K136" s="1"/>
      <c r="L136" s="1"/>
    </row>
    <row r="137" spans="1:12">
      <c r="A137" s="1"/>
      <c r="B137" s="1"/>
      <c r="C137" s="1"/>
      <c r="D137" s="1"/>
      <c r="E137" s="1"/>
      <c r="F137" s="1"/>
      <c r="G137" s="1"/>
      <c r="H137" s="1"/>
      <c r="I137" s="1"/>
      <c r="J137" s="1"/>
      <c r="K137" s="1"/>
      <c r="L137" s="1"/>
    </row>
    <row r="138" spans="1:12">
      <c r="A138" s="1"/>
      <c r="B138" s="1"/>
      <c r="C138" s="1"/>
      <c r="D138" s="1"/>
      <c r="E138" s="1"/>
      <c r="F138" s="1"/>
      <c r="G138" s="1"/>
      <c r="H138" s="1"/>
      <c r="I138" s="1"/>
      <c r="J138" s="1"/>
      <c r="K138" s="1"/>
      <c r="L138" s="1"/>
    </row>
    <row r="139" spans="1:12">
      <c r="A139" s="1"/>
      <c r="B139" s="1"/>
      <c r="C139" s="1"/>
      <c r="D139" s="1"/>
      <c r="E139" s="1"/>
      <c r="F139" s="1"/>
      <c r="G139" s="1"/>
      <c r="H139" s="1"/>
      <c r="I139" s="1"/>
      <c r="J139" s="1"/>
      <c r="K139" s="1"/>
      <c r="L139" s="1"/>
    </row>
    <row r="140" spans="1:12">
      <c r="A140" s="1"/>
      <c r="B140" s="1"/>
      <c r="C140" s="1"/>
      <c r="D140" s="1"/>
      <c r="E140" s="1"/>
      <c r="F140" s="1"/>
      <c r="G140" s="1"/>
      <c r="H140" s="1"/>
      <c r="I140" s="1"/>
      <c r="J140" s="1"/>
      <c r="K140" s="1"/>
      <c r="L140" s="1"/>
    </row>
    <row r="141" spans="1:12">
      <c r="A141" s="1"/>
      <c r="B141" s="1"/>
      <c r="C141" s="1"/>
      <c r="D141" s="1"/>
      <c r="E141" s="1"/>
      <c r="F141" s="1"/>
      <c r="G141" s="1"/>
      <c r="H141" s="1"/>
      <c r="I141" s="1"/>
      <c r="J141" s="1"/>
      <c r="K141" s="1"/>
      <c r="L141" s="1"/>
    </row>
    <row r="142" spans="1:12">
      <c r="A142" s="1"/>
      <c r="B142" s="1"/>
      <c r="C142" s="1"/>
      <c r="D142" s="1"/>
      <c r="E142" s="1"/>
      <c r="F142" s="1"/>
      <c r="G142" s="1"/>
      <c r="H142" s="1"/>
      <c r="I142" s="1"/>
      <c r="J142" s="1"/>
      <c r="K142" s="1"/>
      <c r="L142" s="1"/>
    </row>
    <row r="143" spans="1:12">
      <c r="A143" s="1"/>
      <c r="B143" s="1"/>
      <c r="C143" s="1"/>
      <c r="D143" s="1"/>
      <c r="E143" s="1"/>
      <c r="F143" s="1"/>
      <c r="G143" s="1"/>
      <c r="H143" s="1"/>
      <c r="I143" s="1"/>
      <c r="J143" s="1"/>
      <c r="K143" s="1"/>
      <c r="L143" s="1"/>
    </row>
    <row r="144" spans="1:12">
      <c r="A144" s="1"/>
      <c r="B144" s="1"/>
      <c r="C144" s="1"/>
      <c r="D144" s="1"/>
      <c r="E144" s="1"/>
      <c r="F144" s="1"/>
      <c r="G144" s="1"/>
      <c r="H144" s="1"/>
      <c r="I144" s="1"/>
      <c r="J144" s="1"/>
      <c r="K144" s="1"/>
      <c r="L144" s="1"/>
    </row>
    <row r="145" spans="1:12">
      <c r="A145" s="1"/>
      <c r="B145" s="1"/>
      <c r="C145" s="1"/>
      <c r="D145" s="1"/>
      <c r="E145" s="1"/>
      <c r="F145" s="1"/>
      <c r="G145" s="1"/>
      <c r="H145" s="1"/>
      <c r="I145" s="1"/>
      <c r="J145" s="1"/>
      <c r="K145" s="1"/>
      <c r="L145" s="1"/>
    </row>
    <row r="146" spans="1:12">
      <c r="A146" s="1"/>
      <c r="B146" s="1"/>
      <c r="C146" s="1"/>
      <c r="D146" s="1"/>
      <c r="E146" s="1"/>
      <c r="F146" s="1"/>
      <c r="G146" s="1"/>
      <c r="H146" s="1"/>
      <c r="I146" s="1"/>
      <c r="J146" s="1"/>
      <c r="K146" s="1"/>
      <c r="L146" s="1"/>
    </row>
    <row r="147" spans="1:12">
      <c r="A147" s="1"/>
      <c r="B147" s="1"/>
      <c r="C147" s="1"/>
      <c r="D147" s="1"/>
      <c r="E147" s="1"/>
      <c r="F147" s="1"/>
      <c r="G147" s="1"/>
      <c r="H147" s="1"/>
      <c r="I147" s="1"/>
      <c r="J147" s="1"/>
      <c r="K147" s="1"/>
      <c r="L147" s="1"/>
    </row>
    <row r="148" spans="1:12">
      <c r="A148" s="1"/>
      <c r="B148" s="1"/>
      <c r="C148" s="1"/>
      <c r="D148" s="1"/>
      <c r="E148" s="1"/>
      <c r="F148" s="1"/>
      <c r="G148" s="1"/>
      <c r="H148" s="1"/>
      <c r="I148" s="1"/>
      <c r="J148" s="1"/>
      <c r="K148" s="1"/>
      <c r="L148" s="1"/>
    </row>
    <row r="149" spans="1:12">
      <c r="A149" s="1"/>
      <c r="B149" s="1"/>
      <c r="C149" s="1"/>
      <c r="D149" s="1"/>
      <c r="E149" s="1"/>
      <c r="F149" s="1"/>
      <c r="G149" s="1"/>
      <c r="H149" s="1"/>
      <c r="I149" s="1"/>
      <c r="J149" s="1"/>
      <c r="K149" s="1"/>
      <c r="L149" s="1"/>
    </row>
    <row r="150" spans="1:12">
      <c r="A150" s="1"/>
      <c r="B150" s="1"/>
      <c r="C150" s="1"/>
      <c r="D150" s="1"/>
      <c r="E150" s="1"/>
      <c r="F150" s="1"/>
      <c r="G150" s="1"/>
      <c r="H150" s="1"/>
      <c r="I150" s="1"/>
      <c r="J150" s="1"/>
      <c r="K150" s="1"/>
      <c r="L150" s="1"/>
    </row>
    <row r="151" spans="1:12">
      <c r="A151" s="1"/>
      <c r="B151" s="1"/>
      <c r="C151" s="1"/>
      <c r="D151" s="1"/>
      <c r="E151" s="1"/>
      <c r="F151" s="1"/>
      <c r="G151" s="1"/>
      <c r="H151" s="1"/>
      <c r="I151" s="1"/>
      <c r="J151" s="1"/>
      <c r="K151" s="1"/>
      <c r="L151" s="1"/>
    </row>
    <row r="152" spans="1:12">
      <c r="A152" s="1"/>
      <c r="B152" s="1"/>
      <c r="C152" s="1"/>
      <c r="D152" s="1"/>
      <c r="E152" s="1"/>
      <c r="F152" s="1"/>
      <c r="G152" s="1"/>
      <c r="H152" s="1"/>
      <c r="I152" s="1"/>
      <c r="J152" s="1"/>
      <c r="K152" s="1"/>
      <c r="L152" s="1"/>
    </row>
    <row r="153" spans="1:12">
      <c r="A153" s="1"/>
      <c r="B153" s="1"/>
      <c r="C153" s="1"/>
      <c r="D153" s="1"/>
      <c r="E153" s="1"/>
      <c r="F153" s="1"/>
      <c r="G153" s="1"/>
      <c r="H153" s="1"/>
      <c r="I153" s="1"/>
      <c r="J153" s="1"/>
      <c r="K153" s="1"/>
      <c r="L153" s="1"/>
    </row>
    <row r="154" spans="1:12">
      <c r="A154" s="1"/>
      <c r="B154" s="1"/>
      <c r="C154" s="1"/>
      <c r="D154" s="1"/>
      <c r="E154" s="1"/>
      <c r="F154" s="1"/>
      <c r="G154" s="1"/>
      <c r="H154" s="1"/>
      <c r="I154" s="1"/>
      <c r="J154" s="1"/>
      <c r="K154" s="1"/>
      <c r="L154" s="1"/>
    </row>
    <row r="155" spans="1:12">
      <c r="A155" s="1"/>
      <c r="B155" s="1"/>
      <c r="C155" s="1"/>
      <c r="D155" s="1"/>
      <c r="E155" s="1"/>
      <c r="F155" s="1"/>
      <c r="G155" s="1"/>
      <c r="H155" s="1"/>
      <c r="I155" s="1"/>
      <c r="J155" s="1"/>
      <c r="K155" s="1"/>
      <c r="L155" s="1"/>
    </row>
    <row r="156" spans="1:12">
      <c r="A156" s="1"/>
      <c r="B156" s="1"/>
      <c r="C156" s="1"/>
      <c r="D156" s="1"/>
      <c r="E156" s="1"/>
      <c r="F156" s="1"/>
      <c r="G156" s="1"/>
      <c r="H156" s="1"/>
      <c r="I156" s="1"/>
      <c r="J156" s="1"/>
      <c r="K156" s="1"/>
      <c r="L156" s="1"/>
    </row>
    <row r="157" spans="1:12">
      <c r="A157" s="1"/>
      <c r="B157" s="1"/>
      <c r="C157" s="1"/>
      <c r="D157" s="1"/>
      <c r="E157" s="1"/>
      <c r="F157" s="1"/>
      <c r="G157" s="1"/>
      <c r="H157" s="1"/>
      <c r="I157" s="1"/>
      <c r="J157" s="1"/>
      <c r="K157" s="1"/>
      <c r="L157" s="1"/>
    </row>
    <row r="158" spans="1:12">
      <c r="A158" s="1"/>
      <c r="B158" s="1"/>
      <c r="C158" s="1"/>
      <c r="D158" s="1"/>
      <c r="E158" s="1"/>
      <c r="F158" s="1"/>
      <c r="G158" s="1"/>
      <c r="H158" s="1"/>
      <c r="I158" s="1"/>
      <c r="J158" s="1"/>
      <c r="K158" s="1"/>
      <c r="L158" s="1"/>
    </row>
    <row r="159" spans="1:12">
      <c r="A159" s="1"/>
      <c r="B159" s="1"/>
      <c r="C159" s="1"/>
      <c r="D159" s="1"/>
      <c r="E159" s="1"/>
      <c r="F159" s="1"/>
      <c r="G159" s="1"/>
      <c r="H159" s="1"/>
      <c r="I159" s="1"/>
      <c r="J159" s="1"/>
      <c r="K159" s="1"/>
      <c r="L159" s="1"/>
    </row>
    <row r="160" spans="1:12">
      <c r="A160" s="1"/>
      <c r="B160" s="1"/>
      <c r="C160" s="1"/>
      <c r="D160" s="1"/>
      <c r="E160" s="1"/>
      <c r="F160" s="1"/>
      <c r="G160" s="1"/>
      <c r="H160" s="1"/>
      <c r="I160" s="1"/>
      <c r="J160" s="1"/>
      <c r="K160" s="1"/>
      <c r="L160" s="1"/>
    </row>
    <row r="161" spans="1:12">
      <c r="A161" s="1"/>
      <c r="B161" s="1"/>
      <c r="C161" s="1"/>
      <c r="D161" s="1"/>
      <c r="E161" s="1"/>
      <c r="F161" s="1"/>
      <c r="G161" s="1"/>
      <c r="H161" s="1"/>
      <c r="I161" s="1"/>
      <c r="J161" s="1"/>
      <c r="K161" s="1"/>
      <c r="L161" s="1"/>
    </row>
    <row r="162" spans="1:12">
      <c r="A162" s="1"/>
      <c r="B162" s="1"/>
      <c r="C162" s="1"/>
      <c r="D162" s="1"/>
      <c r="E162" s="1"/>
      <c r="F162" s="1"/>
      <c r="G162" s="1"/>
      <c r="H162" s="1"/>
      <c r="I162" s="1"/>
      <c r="J162" s="1"/>
      <c r="K162" s="1"/>
      <c r="L162" s="1"/>
    </row>
    <row r="163" spans="1:12">
      <c r="A163" s="1"/>
      <c r="B163" s="1"/>
      <c r="C163" s="1"/>
      <c r="D163" s="1"/>
      <c r="E163" s="1"/>
      <c r="F163" s="1"/>
      <c r="G163" s="1"/>
      <c r="H163" s="1"/>
      <c r="I163" s="1"/>
      <c r="J163" s="1"/>
      <c r="K163" s="1"/>
      <c r="L163" s="1"/>
    </row>
    <row r="164" spans="1:12">
      <c r="A164" s="1"/>
      <c r="B164" s="1"/>
      <c r="C164" s="1"/>
      <c r="D164" s="1"/>
      <c r="E164" s="1"/>
      <c r="F164" s="1"/>
      <c r="G164" s="1"/>
      <c r="H164" s="1"/>
      <c r="I164" s="1"/>
      <c r="J164" s="1"/>
      <c r="K164" s="1"/>
      <c r="L164" s="1"/>
    </row>
    <row r="165" spans="1:12">
      <c r="A165" s="1"/>
      <c r="B165" s="1"/>
      <c r="C165" s="1"/>
      <c r="D165" s="1"/>
      <c r="E165" s="1"/>
      <c r="F165" s="1"/>
      <c r="G165" s="1"/>
      <c r="H165" s="1"/>
      <c r="I165" s="1"/>
      <c r="J165" s="1"/>
      <c r="K165" s="1"/>
      <c r="L165" s="1"/>
    </row>
    <row r="166" spans="1:12">
      <c r="A166" s="1"/>
      <c r="B166" s="1"/>
      <c r="C166" s="1"/>
      <c r="D166" s="1"/>
      <c r="E166" s="1"/>
      <c r="F166" s="1"/>
      <c r="G166" s="1"/>
      <c r="H166" s="1"/>
      <c r="I166" s="1"/>
      <c r="J166" s="1"/>
      <c r="K166" s="1"/>
      <c r="L166" s="1"/>
    </row>
    <row r="167" spans="1:12">
      <c r="A167" s="1"/>
      <c r="B167" s="1"/>
      <c r="C167" s="1"/>
      <c r="D167" s="1"/>
      <c r="E167" s="1"/>
      <c r="F167" s="1"/>
      <c r="G167" s="1"/>
      <c r="H167" s="1"/>
      <c r="I167" s="1"/>
      <c r="J167" s="1"/>
      <c r="K167" s="1"/>
      <c r="L167" s="1"/>
    </row>
    <row r="168" spans="1:12">
      <c r="A168" s="1"/>
      <c r="B168" s="1"/>
      <c r="C168" s="1"/>
      <c r="D168" s="1"/>
      <c r="E168" s="1"/>
      <c r="F168" s="1"/>
      <c r="G168" s="1"/>
      <c r="H168" s="1"/>
      <c r="I168" s="1"/>
      <c r="J168" s="1"/>
      <c r="K168" s="1"/>
      <c r="L168" s="1"/>
    </row>
    <row r="169" spans="1:12">
      <c r="A169" s="1"/>
      <c r="B169" s="1"/>
      <c r="C169" s="1"/>
      <c r="D169" s="1"/>
      <c r="E169" s="1"/>
      <c r="F169" s="1"/>
      <c r="G169" s="1"/>
      <c r="H169" s="1"/>
      <c r="I169" s="1"/>
      <c r="J169" s="1"/>
      <c r="K169" s="1"/>
      <c r="L169" s="1"/>
    </row>
    <row r="170" spans="1:12">
      <c r="A170" s="1"/>
      <c r="B170" s="1"/>
      <c r="C170" s="1"/>
      <c r="D170" s="1"/>
      <c r="E170" s="1"/>
      <c r="F170" s="1"/>
      <c r="G170" s="1"/>
      <c r="H170" s="1"/>
      <c r="I170" s="1"/>
      <c r="J170" s="1"/>
      <c r="K170" s="1"/>
      <c r="L170" s="1"/>
    </row>
    <row r="171" spans="1:12">
      <c r="A171" s="1"/>
      <c r="B171" s="1"/>
      <c r="C171" s="1"/>
      <c r="D171" s="1"/>
      <c r="E171" s="1"/>
      <c r="F171" s="1"/>
      <c r="G171" s="1"/>
      <c r="H171" s="1"/>
      <c r="I171" s="1"/>
      <c r="J171" s="1"/>
      <c r="K171" s="1"/>
      <c r="L171" s="1"/>
    </row>
    <row r="172" spans="1:12">
      <c r="A172" s="1"/>
      <c r="B172" s="1"/>
      <c r="C172" s="1"/>
      <c r="D172" s="1"/>
      <c r="E172" s="1"/>
      <c r="F172" s="1"/>
      <c r="G172" s="1"/>
      <c r="H172" s="1"/>
      <c r="I172" s="1"/>
      <c r="J172" s="1"/>
      <c r="K172" s="1"/>
      <c r="L172" s="1"/>
    </row>
    <row r="173" spans="1:12">
      <c r="A173" s="1"/>
      <c r="B173" s="1"/>
      <c r="C173" s="1"/>
      <c r="D173" s="1"/>
      <c r="E173" s="1"/>
      <c r="F173" s="1"/>
      <c r="G173" s="1"/>
      <c r="H173" s="1"/>
      <c r="I173" s="1"/>
      <c r="J173" s="1"/>
      <c r="K173" s="1"/>
      <c r="L173" s="1"/>
    </row>
    <row r="174" spans="1:12">
      <c r="A174" s="1"/>
      <c r="B174" s="1"/>
      <c r="C174" s="1"/>
      <c r="D174" s="1"/>
      <c r="E174" s="1"/>
      <c r="F174" s="1"/>
      <c r="G174" s="1"/>
      <c r="H174" s="1"/>
      <c r="I174" s="1"/>
      <c r="J174" s="1"/>
      <c r="K174" s="1"/>
      <c r="L174" s="1"/>
    </row>
    <row r="175" spans="1:12">
      <c r="A175" s="1"/>
      <c r="B175" s="1"/>
      <c r="C175" s="1"/>
      <c r="D175" s="1"/>
      <c r="E175" s="1"/>
      <c r="F175" s="1"/>
      <c r="G175" s="1"/>
      <c r="H175" s="1"/>
      <c r="I175" s="1"/>
      <c r="J175" s="1"/>
      <c r="K175" s="1"/>
      <c r="L175" s="1"/>
    </row>
    <row r="176" spans="1:12">
      <c r="A176" s="1"/>
      <c r="B176" s="1"/>
      <c r="C176" s="1"/>
      <c r="D176" s="1"/>
      <c r="E176" s="1"/>
      <c r="F176" s="1"/>
      <c r="G176" s="1"/>
      <c r="H176" s="1"/>
      <c r="I176" s="1"/>
      <c r="J176" s="1"/>
      <c r="K176" s="1"/>
      <c r="L176" s="1"/>
    </row>
    <row r="177" spans="1:12">
      <c r="A177" s="1"/>
      <c r="B177" s="1"/>
      <c r="C177" s="1"/>
      <c r="D177" s="1"/>
      <c r="E177" s="1"/>
      <c r="F177" s="1"/>
      <c r="G177" s="1"/>
      <c r="H177" s="1"/>
      <c r="I177" s="1"/>
      <c r="J177" s="1"/>
      <c r="K177" s="1"/>
      <c r="L177" s="1"/>
    </row>
    <row r="178" spans="1:12">
      <c r="A178" s="1"/>
      <c r="B178" s="1"/>
      <c r="C178" s="1"/>
      <c r="D178" s="1"/>
      <c r="E178" s="1"/>
      <c r="F178" s="1"/>
      <c r="G178" s="1"/>
      <c r="H178" s="1"/>
      <c r="I178" s="1"/>
      <c r="J178" s="1"/>
      <c r="K178" s="1"/>
      <c r="L178" s="1"/>
    </row>
    <row r="179" spans="1:12">
      <c r="A179" s="1"/>
      <c r="B179" s="1"/>
      <c r="C179" s="1"/>
      <c r="D179" s="1"/>
      <c r="E179" s="1"/>
      <c r="F179" s="1"/>
      <c r="G179" s="1"/>
      <c r="H179" s="1"/>
      <c r="I179" s="1"/>
      <c r="J179" s="1"/>
      <c r="K179" s="1"/>
      <c r="L179" s="1"/>
    </row>
    <row r="180" spans="1:12">
      <c r="A180" s="1"/>
      <c r="B180" s="1"/>
      <c r="C180" s="1"/>
      <c r="D180" s="1"/>
      <c r="E180" s="1"/>
      <c r="F180" s="1"/>
      <c r="G180" s="1"/>
      <c r="H180" s="1"/>
      <c r="I180" s="1"/>
      <c r="J180" s="1"/>
      <c r="K180" s="1"/>
      <c r="L180" s="1"/>
    </row>
    <row r="181" spans="1:12">
      <c r="A181" s="1"/>
      <c r="B181" s="1"/>
      <c r="C181" s="1"/>
      <c r="D181" s="1"/>
      <c r="E181" s="1"/>
      <c r="F181" s="1"/>
      <c r="G181" s="1"/>
      <c r="H181" s="1"/>
      <c r="I181" s="1"/>
      <c r="J181" s="1"/>
      <c r="K181" s="1"/>
      <c r="L181" s="1"/>
    </row>
    <row r="182" spans="1:12">
      <c r="A182" s="1"/>
      <c r="B182" s="1"/>
      <c r="C182" s="1"/>
      <c r="D182" s="1"/>
      <c r="E182" s="1"/>
      <c r="F182" s="1"/>
      <c r="G182" s="1"/>
      <c r="H182" s="1"/>
      <c r="I182" s="1"/>
      <c r="J182" s="1"/>
      <c r="K182" s="1"/>
      <c r="L182" s="1"/>
    </row>
    <row r="183" spans="1:12">
      <c r="A183" s="1"/>
      <c r="B183" s="1"/>
      <c r="C183" s="1"/>
      <c r="D183" s="1"/>
      <c r="E183" s="1"/>
      <c r="F183" s="1"/>
      <c r="G183" s="1"/>
      <c r="H183" s="1"/>
      <c r="I183" s="1"/>
      <c r="J183" s="1"/>
      <c r="K183" s="1"/>
      <c r="L183" s="1"/>
    </row>
    <row r="184" spans="1:12">
      <c r="A184" s="1"/>
      <c r="B184" s="1"/>
      <c r="C184" s="1"/>
      <c r="D184" s="1"/>
      <c r="E184" s="1"/>
      <c r="F184" s="1"/>
      <c r="G184" s="1"/>
      <c r="H184" s="1"/>
      <c r="I184" s="1"/>
      <c r="J184" s="1"/>
      <c r="K184" s="1"/>
      <c r="L184" s="1"/>
    </row>
    <row r="185" spans="1:12">
      <c r="A185" s="1"/>
      <c r="B185" s="1"/>
      <c r="C185" s="1"/>
      <c r="D185" s="1"/>
      <c r="E185" s="1"/>
      <c r="F185" s="1"/>
      <c r="G185" s="1"/>
      <c r="H185" s="1"/>
      <c r="I185" s="1"/>
      <c r="J185" s="1"/>
      <c r="K185" s="1"/>
      <c r="L185" s="1"/>
    </row>
    <row r="186" spans="1:12">
      <c r="A186" s="1"/>
      <c r="B186" s="1"/>
      <c r="C186" s="1"/>
      <c r="D186" s="1"/>
      <c r="E186" s="1"/>
      <c r="F186" s="1"/>
      <c r="G186" s="1"/>
      <c r="H186" s="1"/>
      <c r="I186" s="1"/>
      <c r="J186" s="1"/>
      <c r="K186" s="1"/>
      <c r="L186" s="1"/>
    </row>
    <row r="187" spans="1:12">
      <c r="A187" s="1"/>
      <c r="B187" s="1"/>
      <c r="C187" s="1"/>
      <c r="D187" s="1"/>
      <c r="E187" s="1"/>
      <c r="F187" s="1"/>
      <c r="G187" s="1"/>
      <c r="H187" s="1"/>
      <c r="I187" s="1"/>
      <c r="J187" s="1"/>
      <c r="K187" s="1"/>
      <c r="L187" s="1"/>
    </row>
    <row r="188" spans="1:12">
      <c r="A188" s="1"/>
      <c r="B188" s="1"/>
      <c r="C188" s="1"/>
      <c r="D188" s="1"/>
      <c r="E188" s="1"/>
      <c r="F188" s="1"/>
      <c r="G188" s="1"/>
      <c r="H188" s="1"/>
      <c r="I188" s="1"/>
      <c r="J188" s="1"/>
      <c r="K188" s="1"/>
      <c r="L188" s="1"/>
    </row>
    <row r="189" spans="1:12">
      <c r="A189" s="1"/>
      <c r="B189" s="1"/>
      <c r="C189" s="1"/>
      <c r="D189" s="1"/>
      <c r="E189" s="1"/>
      <c r="F189" s="1"/>
      <c r="G189" s="1"/>
      <c r="H189" s="1"/>
      <c r="I189" s="1"/>
      <c r="J189" s="1"/>
      <c r="K189" s="1"/>
      <c r="L189" s="1"/>
    </row>
    <row r="190" spans="1:12">
      <c r="A190" s="1"/>
      <c r="B190" s="1"/>
      <c r="C190" s="1"/>
      <c r="D190" s="1"/>
      <c r="E190" s="1"/>
      <c r="F190" s="1"/>
      <c r="G190" s="1"/>
      <c r="H190" s="1"/>
      <c r="I190" s="1"/>
      <c r="J190" s="1"/>
      <c r="K190" s="1"/>
      <c r="L190" s="1"/>
    </row>
    <row r="191" spans="1:12">
      <c r="A191" s="1"/>
      <c r="B191" s="1"/>
      <c r="C191" s="1"/>
      <c r="D191" s="1"/>
      <c r="E191" s="1"/>
      <c r="F191" s="1"/>
      <c r="G191" s="1"/>
      <c r="H191" s="1"/>
      <c r="I191" s="1"/>
      <c r="J191" s="1"/>
      <c r="K191" s="1"/>
      <c r="L191" s="1"/>
    </row>
    <row r="192" spans="1:12">
      <c r="A192" s="1"/>
      <c r="B192" s="1"/>
      <c r="C192" s="1"/>
      <c r="D192" s="1"/>
      <c r="E192" s="1"/>
      <c r="F192" s="1"/>
      <c r="G192" s="1"/>
      <c r="H192" s="1"/>
      <c r="I192" s="1"/>
      <c r="J192" s="1"/>
      <c r="K192" s="1"/>
      <c r="L192" s="1"/>
    </row>
    <row r="193" spans="1:12">
      <c r="A193" s="1"/>
      <c r="B193" s="1"/>
      <c r="C193" s="1"/>
      <c r="D193" s="1"/>
      <c r="E193" s="1"/>
      <c r="F193" s="1"/>
      <c r="G193" s="1"/>
      <c r="H193" s="1"/>
      <c r="I193" s="1"/>
      <c r="J193" s="1"/>
      <c r="K193" s="1"/>
      <c r="L193" s="1"/>
    </row>
    <row r="194" spans="1:12">
      <c r="A194" s="1"/>
      <c r="B194" s="1"/>
      <c r="C194" s="1"/>
      <c r="D194" s="1"/>
      <c r="E194" s="1"/>
      <c r="F194" s="1"/>
      <c r="G194" s="1"/>
      <c r="H194" s="1"/>
      <c r="I194" s="1"/>
      <c r="J194" s="1"/>
      <c r="K194" s="1"/>
      <c r="L194" s="1"/>
    </row>
    <row r="195" spans="1:12">
      <c r="A195" s="1"/>
      <c r="B195" s="1"/>
      <c r="C195" s="1"/>
      <c r="D195" s="1"/>
      <c r="E195" s="1"/>
      <c r="F195" s="1"/>
      <c r="G195" s="1"/>
      <c r="H195" s="1"/>
      <c r="I195" s="1"/>
      <c r="J195" s="1"/>
      <c r="K195" s="1"/>
      <c r="L195" s="1"/>
    </row>
    <row r="196" spans="1:12">
      <c r="A196" s="1"/>
      <c r="B196" s="1"/>
      <c r="C196" s="1"/>
      <c r="D196" s="1"/>
      <c r="E196" s="1"/>
      <c r="F196" s="1"/>
      <c r="G196" s="1"/>
      <c r="H196" s="1"/>
      <c r="I196" s="1"/>
      <c r="J196" s="1"/>
      <c r="K196" s="1"/>
      <c r="L196" s="1"/>
    </row>
    <row r="197" spans="1:12">
      <c r="A197" s="1"/>
      <c r="B197" s="1"/>
      <c r="C197" s="1"/>
      <c r="D197" s="1"/>
      <c r="E197" s="1"/>
      <c r="F197" s="1"/>
      <c r="G197" s="1"/>
      <c r="H197" s="1"/>
      <c r="I197" s="1"/>
      <c r="J197" s="1"/>
      <c r="K197" s="1"/>
      <c r="L197" s="1"/>
    </row>
    <row r="198" spans="1:12">
      <c r="A198" s="1"/>
      <c r="B198" s="1"/>
      <c r="C198" s="1"/>
      <c r="D198" s="1"/>
      <c r="E198" s="1"/>
      <c r="F198" s="1"/>
      <c r="G198" s="1"/>
      <c r="H198" s="1"/>
      <c r="I198" s="1"/>
      <c r="J198" s="1"/>
      <c r="K198" s="1"/>
      <c r="L198" s="1"/>
    </row>
    <row r="199" spans="1:12">
      <c r="A199" s="1"/>
      <c r="B199" s="1"/>
      <c r="C199" s="1"/>
      <c r="D199" s="1"/>
      <c r="E199" s="1"/>
      <c r="F199" s="1"/>
      <c r="G199" s="1"/>
      <c r="H199" s="1"/>
      <c r="I199" s="1"/>
      <c r="J199" s="1"/>
      <c r="K199" s="1"/>
      <c r="L199" s="1"/>
    </row>
    <row r="200" spans="1:12">
      <c r="A200" s="1"/>
      <c r="B200" s="1"/>
      <c r="C200" s="1"/>
      <c r="D200" s="1"/>
      <c r="E200" s="1"/>
      <c r="F200" s="1"/>
      <c r="G200" s="1"/>
      <c r="H200" s="1"/>
      <c r="I200" s="1"/>
      <c r="J200" s="1"/>
      <c r="K200" s="1"/>
      <c r="L200" s="1"/>
    </row>
    <row r="201" spans="1:12">
      <c r="A201" s="1"/>
      <c r="B201" s="1"/>
      <c r="C201" s="1"/>
      <c r="D201" s="1"/>
      <c r="E201" s="1"/>
      <c r="F201" s="1"/>
      <c r="G201" s="1"/>
      <c r="H201" s="1"/>
      <c r="I201" s="1"/>
      <c r="J201" s="1"/>
      <c r="K201" s="1"/>
      <c r="L201" s="1"/>
    </row>
    <row r="202" spans="1:12">
      <c r="A202" s="1"/>
      <c r="B202" s="1"/>
      <c r="C202" s="1"/>
      <c r="D202" s="1"/>
      <c r="E202" s="1"/>
      <c r="F202" s="1"/>
      <c r="G202" s="1"/>
      <c r="H202" s="1"/>
      <c r="I202" s="1"/>
      <c r="J202" s="1"/>
      <c r="K202" s="1"/>
      <c r="L202" s="1"/>
    </row>
    <row r="203" spans="1:12">
      <c r="A203" s="1"/>
      <c r="B203" s="1"/>
      <c r="C203" s="1"/>
      <c r="D203" s="1"/>
      <c r="E203" s="1"/>
      <c r="F203" s="1"/>
      <c r="G203" s="1"/>
      <c r="H203" s="1"/>
      <c r="I203" s="1"/>
      <c r="J203" s="1"/>
      <c r="K203" s="1"/>
      <c r="L203" s="1"/>
    </row>
    <row r="204" spans="1:12">
      <c r="A204" s="1"/>
      <c r="B204" s="1"/>
      <c r="C204" s="1"/>
      <c r="D204" s="1"/>
      <c r="E204" s="1"/>
      <c r="F204" s="1"/>
      <c r="G204" s="1"/>
      <c r="H204" s="1"/>
      <c r="I204" s="1"/>
      <c r="J204" s="1"/>
      <c r="K204" s="1"/>
      <c r="L204" s="1"/>
    </row>
    <row r="205" spans="1:12">
      <c r="A205" s="1"/>
      <c r="B205" s="1"/>
      <c r="C205" s="1"/>
      <c r="D205" s="1"/>
      <c r="E205" s="1"/>
      <c r="F205" s="1"/>
      <c r="G205" s="1"/>
      <c r="H205" s="1"/>
      <c r="I205" s="1"/>
      <c r="J205" s="1"/>
      <c r="K205" s="1"/>
      <c r="L205" s="1"/>
    </row>
    <row r="206" spans="1:12">
      <c r="A206" s="1"/>
      <c r="B206" s="1"/>
      <c r="C206" s="1"/>
      <c r="D206" s="1"/>
      <c r="E206" s="1"/>
      <c r="F206" s="1"/>
      <c r="G206" s="1"/>
      <c r="H206" s="1"/>
      <c r="I206" s="1"/>
      <c r="J206" s="1"/>
      <c r="K206" s="1"/>
      <c r="L206" s="1"/>
    </row>
    <row r="207" spans="1:12">
      <c r="A207" s="1"/>
      <c r="B207" s="1"/>
      <c r="C207" s="1"/>
      <c r="D207" s="1"/>
      <c r="E207" s="1"/>
      <c r="F207" s="1"/>
      <c r="G207" s="1"/>
      <c r="H207" s="1"/>
      <c r="I207" s="1"/>
      <c r="J207" s="1"/>
      <c r="K207" s="1"/>
      <c r="L207" s="1"/>
    </row>
    <row r="208" spans="1:12">
      <c r="A208" s="1"/>
      <c r="B208" s="1"/>
      <c r="C208" s="1"/>
      <c r="D208" s="1"/>
      <c r="E208" s="1"/>
      <c r="F208" s="1"/>
      <c r="G208" s="1"/>
      <c r="H208" s="1"/>
      <c r="I208" s="1"/>
      <c r="J208" s="1"/>
      <c r="K208" s="1"/>
      <c r="L208" s="1"/>
    </row>
    <row r="209" spans="1:12">
      <c r="A209" s="1"/>
      <c r="B209" s="1"/>
      <c r="C209" s="1"/>
      <c r="D209" s="1"/>
      <c r="E209" s="1"/>
      <c r="F209" s="1"/>
      <c r="G209" s="1"/>
      <c r="H209" s="1"/>
      <c r="I209" s="1"/>
      <c r="J209" s="1"/>
      <c r="K209" s="1"/>
      <c r="L209" s="1"/>
    </row>
    <row r="210" spans="1:12">
      <c r="A210" s="1"/>
      <c r="B210" s="1"/>
      <c r="C210" s="1"/>
      <c r="D210" s="1"/>
      <c r="E210" s="1"/>
      <c r="F210" s="1"/>
      <c r="G210" s="1"/>
      <c r="H210" s="1"/>
      <c r="I210" s="1"/>
      <c r="J210" s="1"/>
      <c r="K210" s="1"/>
      <c r="L210" s="1"/>
    </row>
    <row r="211" spans="1:12">
      <c r="A211" s="1"/>
      <c r="B211" s="1"/>
      <c r="C211" s="1"/>
      <c r="D211" s="1"/>
      <c r="E211" s="1"/>
      <c r="F211" s="1"/>
      <c r="G211" s="1"/>
      <c r="H211" s="1"/>
      <c r="I211" s="1"/>
      <c r="J211" s="1"/>
      <c r="K211" s="1"/>
      <c r="L211" s="1"/>
    </row>
    <row r="212" spans="1:12">
      <c r="A212" s="1"/>
      <c r="B212" s="1"/>
      <c r="C212" s="1"/>
      <c r="D212" s="1"/>
      <c r="E212" s="1"/>
      <c r="F212" s="1"/>
      <c r="G212" s="1"/>
      <c r="H212" s="1"/>
      <c r="I212" s="1"/>
      <c r="J212" s="1"/>
      <c r="K212" s="1"/>
      <c r="L212" s="1"/>
    </row>
    <row r="213" spans="1:12">
      <c r="A213" s="1"/>
      <c r="B213" s="1"/>
      <c r="C213" s="1"/>
      <c r="D213" s="1"/>
      <c r="E213" s="1"/>
      <c r="F213" s="1"/>
      <c r="G213" s="1"/>
      <c r="H213" s="1"/>
      <c r="I213" s="1"/>
      <c r="J213" s="1"/>
      <c r="K213" s="1"/>
      <c r="L213" s="1"/>
    </row>
    <row r="214" spans="1:12">
      <c r="A214" s="1"/>
      <c r="B214" s="1"/>
      <c r="C214" s="1"/>
      <c r="D214" s="1"/>
      <c r="E214" s="1"/>
      <c r="F214" s="1"/>
      <c r="G214" s="1"/>
      <c r="H214" s="1"/>
      <c r="I214" s="1"/>
      <c r="J214" s="1"/>
      <c r="K214" s="1"/>
      <c r="L214" s="1"/>
    </row>
    <row r="215" spans="1:12">
      <c r="A215" s="1"/>
      <c r="B215" s="1"/>
      <c r="C215" s="1"/>
      <c r="D215" s="1"/>
      <c r="E215" s="1"/>
      <c r="F215" s="1"/>
      <c r="G215" s="1"/>
      <c r="H215" s="1"/>
      <c r="I215" s="1"/>
      <c r="J215" s="1"/>
      <c r="K215" s="1"/>
      <c r="L215" s="1"/>
    </row>
  </sheetData>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F093E-E766-48E9-B534-84294BD69D87}">
  <dimension ref="A1"/>
  <sheetViews>
    <sheetView workbookViewId="0"/>
  </sheetViews>
  <sheetFormatPr defaultRowHeight="15"/>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6FDD28-DA8A-43F8-8C52-A5E107E571B1}">
  <dimension ref="B1:IV26015"/>
  <sheetViews>
    <sheetView showGridLines="0" showRowColHeaders="0" topLeftCell="D7" workbookViewId="0">
      <selection activeCell="F15" sqref="F15:I31"/>
    </sheetView>
  </sheetViews>
  <sheetFormatPr defaultColWidth="8.7109375" defaultRowHeight="12.75"/>
  <cols>
    <col min="1" max="1" width="2.7109375" style="19" customWidth="1"/>
    <col min="2" max="2" width="32" style="19" customWidth="1"/>
    <col min="3" max="3" width="13.42578125" style="19" customWidth="1"/>
    <col min="4" max="4" width="14.5703125" style="19" customWidth="1"/>
    <col min="5" max="5" width="12.7109375" style="19" customWidth="1"/>
    <col min="6" max="6" width="17.140625" style="19" bestFit="1" customWidth="1"/>
    <col min="7" max="7" width="10.5703125" style="19" bestFit="1" customWidth="1"/>
    <col min="8" max="8" width="12.140625" style="19" bestFit="1" customWidth="1"/>
    <col min="9" max="9" width="8.28515625" style="19" customWidth="1"/>
    <col min="10" max="16384" width="8.7109375" style="19"/>
  </cols>
  <sheetData>
    <row r="1" spans="2:256" ht="12.75" customHeight="1">
      <c r="B1" s="18" t="s">
        <v>108</v>
      </c>
      <c r="D1" s="16"/>
      <c r="E1" s="16"/>
      <c r="IV1" s="19" t="s">
        <v>109</v>
      </c>
    </row>
    <row r="2" spans="2:256" ht="13.5" thickBot="1">
      <c r="D2" s="16"/>
      <c r="E2" s="16"/>
      <c r="H2" s="16"/>
      <c r="J2" s="20"/>
      <c r="IV2" s="19">
        <v>8</v>
      </c>
    </row>
    <row r="3" spans="2:256">
      <c r="B3" s="21" t="s">
        <v>82</v>
      </c>
      <c r="C3" s="393" t="s">
        <v>110</v>
      </c>
      <c r="D3" s="393"/>
      <c r="E3" s="393"/>
      <c r="F3" s="394"/>
      <c r="H3" s="16"/>
      <c r="IV3" s="19">
        <v>3</v>
      </c>
    </row>
    <row r="4" spans="2:256">
      <c r="B4" s="22" t="s">
        <v>83</v>
      </c>
      <c r="C4" s="389"/>
      <c r="D4" s="389"/>
      <c r="E4" s="389"/>
      <c r="F4" s="390"/>
      <c r="H4" s="16"/>
      <c r="IV4" s="19" t="s">
        <v>107</v>
      </c>
    </row>
    <row r="5" spans="2:256">
      <c r="B5" s="22" t="s">
        <v>84</v>
      </c>
      <c r="C5" s="389"/>
      <c r="D5" s="389"/>
      <c r="E5" s="389"/>
      <c r="F5" s="390"/>
    </row>
    <row r="6" spans="2:256" ht="13.5" thickBot="1">
      <c r="B6" s="23" t="s">
        <v>85</v>
      </c>
      <c r="C6" s="391"/>
      <c r="D6" s="391"/>
      <c r="E6" s="391"/>
      <c r="F6" s="392"/>
    </row>
    <row r="7" spans="2:256" ht="13.5" thickBot="1">
      <c r="B7" s="24"/>
      <c r="C7" s="25"/>
      <c r="D7" s="25"/>
      <c r="E7" s="25"/>
      <c r="F7" s="25"/>
    </row>
    <row r="8" spans="2:256" ht="15">
      <c r="B8" s="21" t="s">
        <v>86</v>
      </c>
      <c r="C8" s="395" t="s">
        <v>87</v>
      </c>
      <c r="D8" s="395"/>
      <c r="E8" s="395"/>
      <c r="F8" s="396"/>
      <c r="K8" s="17"/>
    </row>
    <row r="9" spans="2:256">
      <c r="B9" s="22" t="s">
        <v>88</v>
      </c>
      <c r="C9" s="389">
        <v>2</v>
      </c>
      <c r="D9" s="389"/>
      <c r="E9" s="389"/>
      <c r="F9" s="390"/>
    </row>
    <row r="10" spans="2:256">
      <c r="B10" s="22" t="s">
        <v>89</v>
      </c>
      <c r="C10" s="389">
        <v>1</v>
      </c>
      <c r="D10" s="389"/>
      <c r="E10" s="389"/>
      <c r="F10" s="390"/>
    </row>
    <row r="11" spans="2:256">
      <c r="B11" s="22" t="s">
        <v>90</v>
      </c>
      <c r="C11" s="389">
        <v>0</v>
      </c>
      <c r="D11" s="389"/>
      <c r="E11" s="389"/>
      <c r="F11" s="390"/>
    </row>
    <row r="12" spans="2:256" ht="13.5" thickBot="1">
      <c r="B12" s="23" t="s">
        <v>106</v>
      </c>
      <c r="C12" s="391">
        <v>1</v>
      </c>
      <c r="D12" s="391"/>
      <c r="E12" s="391"/>
      <c r="F12" s="392"/>
    </row>
    <row r="13" spans="2:256">
      <c r="B13" s="24"/>
      <c r="C13" s="25"/>
      <c r="D13" s="25"/>
      <c r="E13" s="25"/>
    </row>
    <row r="14" spans="2:256" ht="13.5" thickBot="1"/>
    <row r="15" spans="2:256" ht="13.5" thickBot="1">
      <c r="B15" s="26" t="s">
        <v>103</v>
      </c>
      <c r="C15" s="26" t="s">
        <v>102</v>
      </c>
      <c r="D15" s="26" t="s">
        <v>101</v>
      </c>
      <c r="E15" s="26" t="s">
        <v>100</v>
      </c>
      <c r="F15" s="27" t="s">
        <v>474</v>
      </c>
      <c r="G15" s="27" t="s">
        <v>475</v>
      </c>
      <c r="H15" s="27" t="s">
        <v>476</v>
      </c>
      <c r="I15" s="27" t="s">
        <v>111</v>
      </c>
    </row>
    <row r="16" spans="2:256">
      <c r="B16" s="28">
        <v>1</v>
      </c>
      <c r="C16" s="28">
        <v>14</v>
      </c>
      <c r="D16" s="28">
        <v>1</v>
      </c>
      <c r="E16" s="28">
        <v>1</v>
      </c>
      <c r="F16" s="28">
        <v>180</v>
      </c>
      <c r="G16" s="28">
        <v>2</v>
      </c>
      <c r="H16" s="28">
        <v>3</v>
      </c>
      <c r="I16" s="29">
        <v>124</v>
      </c>
    </row>
    <row r="17" spans="2:9">
      <c r="B17" s="30">
        <v>2</v>
      </c>
      <c r="C17" s="30">
        <v>4</v>
      </c>
      <c r="D17" s="30">
        <v>1</v>
      </c>
      <c r="E17" s="30">
        <v>1</v>
      </c>
      <c r="F17" s="30">
        <v>180</v>
      </c>
      <c r="G17" s="30">
        <v>3</v>
      </c>
      <c r="H17" s="30">
        <v>2</v>
      </c>
      <c r="I17" s="31">
        <v>115</v>
      </c>
    </row>
    <row r="18" spans="2:9">
      <c r="B18" s="30">
        <v>3</v>
      </c>
      <c r="C18" s="30">
        <v>12</v>
      </c>
      <c r="D18" s="30">
        <v>1</v>
      </c>
      <c r="E18" s="30">
        <v>1</v>
      </c>
      <c r="F18" s="30">
        <v>180</v>
      </c>
      <c r="G18" s="30">
        <v>3</v>
      </c>
      <c r="H18" s="30">
        <v>2</v>
      </c>
      <c r="I18" s="31">
        <v>116</v>
      </c>
    </row>
    <row r="19" spans="2:9">
      <c r="B19" s="30">
        <v>4</v>
      </c>
      <c r="C19" s="30">
        <v>9</v>
      </c>
      <c r="D19" s="30">
        <v>1</v>
      </c>
      <c r="E19" s="30">
        <v>1</v>
      </c>
      <c r="F19" s="30">
        <v>160</v>
      </c>
      <c r="G19" s="30">
        <v>2</v>
      </c>
      <c r="H19" s="30">
        <v>2</v>
      </c>
      <c r="I19" s="31">
        <v>55</v>
      </c>
    </row>
    <row r="20" spans="2:9">
      <c r="B20" s="30">
        <v>5</v>
      </c>
      <c r="C20" s="30">
        <v>1</v>
      </c>
      <c r="D20" s="30">
        <v>1</v>
      </c>
      <c r="E20" s="30">
        <v>1</v>
      </c>
      <c r="F20" s="30">
        <v>160</v>
      </c>
      <c r="G20" s="30">
        <v>2</v>
      </c>
      <c r="H20" s="30">
        <v>2</v>
      </c>
      <c r="I20" s="31">
        <v>57</v>
      </c>
    </row>
    <row r="21" spans="2:9">
      <c r="B21" s="30">
        <v>6</v>
      </c>
      <c r="C21" s="30">
        <v>5</v>
      </c>
      <c r="D21" s="30">
        <v>1</v>
      </c>
      <c r="E21" s="30">
        <v>1</v>
      </c>
      <c r="F21" s="30">
        <v>160</v>
      </c>
      <c r="G21" s="30">
        <v>2</v>
      </c>
      <c r="H21" s="30">
        <v>3</v>
      </c>
      <c r="I21" s="31">
        <v>70</v>
      </c>
    </row>
    <row r="22" spans="2:9">
      <c r="B22" s="30">
        <v>7</v>
      </c>
      <c r="C22" s="30">
        <v>2</v>
      </c>
      <c r="D22" s="30">
        <v>1</v>
      </c>
      <c r="E22" s="30">
        <v>1</v>
      </c>
      <c r="F22" s="30">
        <v>180</v>
      </c>
      <c r="G22" s="30">
        <v>2</v>
      </c>
      <c r="H22" s="30">
        <v>2</v>
      </c>
      <c r="I22" s="31">
        <v>102</v>
      </c>
    </row>
    <row r="23" spans="2:9">
      <c r="B23" s="30">
        <v>8</v>
      </c>
      <c r="C23" s="30">
        <v>15</v>
      </c>
      <c r="D23" s="30">
        <v>1</v>
      </c>
      <c r="E23" s="30">
        <v>1</v>
      </c>
      <c r="F23" s="30">
        <v>160</v>
      </c>
      <c r="G23" s="30">
        <v>3</v>
      </c>
      <c r="H23" s="30">
        <v>3</v>
      </c>
      <c r="I23" s="31">
        <v>95</v>
      </c>
    </row>
    <row r="24" spans="2:9">
      <c r="B24" s="30">
        <v>9</v>
      </c>
      <c r="C24" s="30">
        <v>10</v>
      </c>
      <c r="D24" s="30">
        <v>1</v>
      </c>
      <c r="E24" s="30">
        <v>1</v>
      </c>
      <c r="F24" s="30">
        <v>180</v>
      </c>
      <c r="G24" s="30">
        <v>2</v>
      </c>
      <c r="H24" s="30">
        <v>2</v>
      </c>
      <c r="I24" s="31">
        <v>101</v>
      </c>
    </row>
    <row r="25" spans="2:9">
      <c r="B25" s="30">
        <v>10</v>
      </c>
      <c r="C25" s="30">
        <v>7</v>
      </c>
      <c r="D25" s="30">
        <v>1</v>
      </c>
      <c r="E25" s="30">
        <v>1</v>
      </c>
      <c r="F25" s="30">
        <v>160</v>
      </c>
      <c r="G25" s="30">
        <v>3</v>
      </c>
      <c r="H25" s="30">
        <v>3</v>
      </c>
      <c r="I25" s="31">
        <v>96</v>
      </c>
    </row>
    <row r="26" spans="2:9">
      <c r="B26" s="30">
        <v>11</v>
      </c>
      <c r="C26" s="30">
        <v>11</v>
      </c>
      <c r="D26" s="30">
        <v>1</v>
      </c>
      <c r="E26" s="30">
        <v>1</v>
      </c>
      <c r="F26" s="30">
        <v>160</v>
      </c>
      <c r="G26" s="30">
        <v>3</v>
      </c>
      <c r="H26" s="30">
        <v>2</v>
      </c>
      <c r="I26" s="31">
        <v>80</v>
      </c>
    </row>
    <row r="27" spans="2:9">
      <c r="B27" s="30">
        <v>12</v>
      </c>
      <c r="C27" s="30">
        <v>13</v>
      </c>
      <c r="D27" s="30">
        <v>1</v>
      </c>
      <c r="E27" s="30">
        <v>1</v>
      </c>
      <c r="F27" s="30">
        <v>160</v>
      </c>
      <c r="G27" s="30">
        <v>2</v>
      </c>
      <c r="H27" s="30">
        <v>3</v>
      </c>
      <c r="I27" s="31">
        <v>72</v>
      </c>
    </row>
    <row r="28" spans="2:9">
      <c r="B28" s="30">
        <v>13</v>
      </c>
      <c r="C28" s="30">
        <v>16</v>
      </c>
      <c r="D28" s="30">
        <v>1</v>
      </c>
      <c r="E28" s="30">
        <v>1</v>
      </c>
      <c r="F28" s="30">
        <v>180</v>
      </c>
      <c r="G28" s="30">
        <v>3</v>
      </c>
      <c r="H28" s="30">
        <v>3</v>
      </c>
      <c r="I28" s="31">
        <v>144</v>
      </c>
    </row>
    <row r="29" spans="2:9">
      <c r="B29" s="30">
        <v>14</v>
      </c>
      <c r="C29" s="30">
        <v>6</v>
      </c>
      <c r="D29" s="30">
        <v>1</v>
      </c>
      <c r="E29" s="30">
        <v>1</v>
      </c>
      <c r="F29" s="30">
        <v>180</v>
      </c>
      <c r="G29" s="30">
        <v>2</v>
      </c>
      <c r="H29" s="30">
        <v>3</v>
      </c>
      <c r="I29" s="31">
        <v>125</v>
      </c>
    </row>
    <row r="30" spans="2:9">
      <c r="B30" s="30">
        <v>15</v>
      </c>
      <c r="C30" s="30">
        <v>8</v>
      </c>
      <c r="D30" s="30">
        <v>1</v>
      </c>
      <c r="E30" s="30">
        <v>1</v>
      </c>
      <c r="F30" s="30">
        <v>180</v>
      </c>
      <c r="G30" s="30">
        <v>3</v>
      </c>
      <c r="H30" s="30">
        <v>3</v>
      </c>
      <c r="I30" s="31">
        <v>142</v>
      </c>
    </row>
    <row r="31" spans="2:9" ht="13.5" thickBot="1">
      <c r="B31" s="32">
        <v>16</v>
      </c>
      <c r="C31" s="32">
        <v>3</v>
      </c>
      <c r="D31" s="32">
        <v>1</v>
      </c>
      <c r="E31" s="32">
        <v>1</v>
      </c>
      <c r="F31" s="32">
        <v>160</v>
      </c>
      <c r="G31" s="32">
        <v>3</v>
      </c>
      <c r="H31" s="32">
        <v>2</v>
      </c>
      <c r="I31" s="33">
        <v>79</v>
      </c>
    </row>
    <row r="33" spans="2:2">
      <c r="B33" s="19" t="s">
        <v>105</v>
      </c>
    </row>
    <row r="35" spans="2:2">
      <c r="B35" s="19" t="s">
        <v>92</v>
      </c>
    </row>
    <row r="36" spans="2:2">
      <c r="B36" s="19" t="s">
        <v>91</v>
      </c>
    </row>
    <row r="20001" spans="56:76">
      <c r="BD20001" s="19" t="s">
        <v>104</v>
      </c>
      <c r="BE20001" s="16">
        <v>160</v>
      </c>
      <c r="BF20001" s="16">
        <v>180</v>
      </c>
      <c r="BQ20001" s="19" t="s">
        <v>100</v>
      </c>
      <c r="BR20001" s="19" t="s">
        <v>99</v>
      </c>
      <c r="BS20001" s="19" t="s">
        <v>99</v>
      </c>
      <c r="BT20001" s="19" t="s">
        <v>99</v>
      </c>
      <c r="BU20001" s="19" t="s">
        <v>96</v>
      </c>
      <c r="BV20001" s="19" t="s">
        <v>96</v>
      </c>
      <c r="BW20001" s="19" t="s">
        <v>96</v>
      </c>
      <c r="BX20001" s="19" t="s">
        <v>94</v>
      </c>
    </row>
    <row r="20002" spans="56:76">
      <c r="BE20002" s="16">
        <v>2</v>
      </c>
      <c r="BF20002" s="16">
        <v>3</v>
      </c>
      <c r="BN20002" s="19" t="s">
        <v>103</v>
      </c>
      <c r="BO20002" s="19" t="s">
        <v>102</v>
      </c>
      <c r="BP20002" s="19" t="s">
        <v>101</v>
      </c>
      <c r="BQ20002" s="19" t="s">
        <v>112</v>
      </c>
      <c r="BR20002" s="19" t="s">
        <v>113</v>
      </c>
      <c r="BS20002" s="19" t="s">
        <v>114</v>
      </c>
      <c r="BT20002" s="19" t="s">
        <v>115</v>
      </c>
      <c r="BU20002" s="19" t="s">
        <v>98</v>
      </c>
      <c r="BV20002" s="19" t="s">
        <v>97</v>
      </c>
      <c r="BW20002" s="19" t="s">
        <v>95</v>
      </c>
      <c r="BX20002" s="19" t="s">
        <v>93</v>
      </c>
    </row>
    <row r="20003" spans="56:76">
      <c r="BE20003" s="16">
        <v>2</v>
      </c>
      <c r="BF20003" s="16">
        <v>3</v>
      </c>
      <c r="BN20003" s="19">
        <v>1</v>
      </c>
      <c r="BO20003" s="19">
        <v>14</v>
      </c>
      <c r="BP20003" s="19">
        <v>1</v>
      </c>
      <c r="BQ20003" s="19">
        <v>1</v>
      </c>
      <c r="BR20003" s="19">
        <v>1</v>
      </c>
      <c r="BS20003" s="19">
        <v>-1</v>
      </c>
      <c r="BT20003" s="19">
        <v>1</v>
      </c>
      <c r="BU20003" s="19">
        <v>-1</v>
      </c>
      <c r="BV20003" s="19">
        <v>1</v>
      </c>
      <c r="BW20003" s="19">
        <v>-1</v>
      </c>
      <c r="BX20003" s="19">
        <v>-1</v>
      </c>
    </row>
    <row r="20004" spans="56:76">
      <c r="BN20004" s="19">
        <v>2</v>
      </c>
      <c r="BO20004" s="19">
        <v>4</v>
      </c>
      <c r="BP20004" s="19">
        <v>1</v>
      </c>
      <c r="BQ20004" s="19">
        <v>1</v>
      </c>
      <c r="BR20004" s="19">
        <v>1</v>
      </c>
      <c r="BS20004" s="19">
        <v>1</v>
      </c>
      <c r="BT20004" s="19">
        <v>-1</v>
      </c>
      <c r="BU20004" s="19">
        <v>1</v>
      </c>
      <c r="BV20004" s="19">
        <v>-1</v>
      </c>
      <c r="BW20004" s="19">
        <v>-1</v>
      </c>
      <c r="BX20004" s="19">
        <v>-1</v>
      </c>
    </row>
    <row r="20005" spans="56:76">
      <c r="BN20005" s="19">
        <v>3</v>
      </c>
      <c r="BO20005" s="19">
        <v>12</v>
      </c>
      <c r="BP20005" s="19">
        <v>1</v>
      </c>
      <c r="BQ20005" s="19">
        <v>1</v>
      </c>
      <c r="BR20005" s="19">
        <v>1</v>
      </c>
      <c r="BS20005" s="19">
        <v>1</v>
      </c>
      <c r="BT20005" s="19">
        <v>-1</v>
      </c>
      <c r="BU20005" s="19">
        <v>1</v>
      </c>
      <c r="BV20005" s="19">
        <v>-1</v>
      </c>
      <c r="BW20005" s="19">
        <v>-1</v>
      </c>
      <c r="BX20005" s="19">
        <v>-1</v>
      </c>
    </row>
    <row r="20006" spans="56:76">
      <c r="BN20006" s="19">
        <v>4</v>
      </c>
      <c r="BO20006" s="19">
        <v>9</v>
      </c>
      <c r="BP20006" s="19">
        <v>1</v>
      </c>
      <c r="BQ20006" s="19">
        <v>1</v>
      </c>
      <c r="BR20006" s="19">
        <v>-1</v>
      </c>
      <c r="BS20006" s="19">
        <v>-1</v>
      </c>
      <c r="BT20006" s="19">
        <v>-1</v>
      </c>
      <c r="BU20006" s="19">
        <v>1</v>
      </c>
      <c r="BV20006" s="19">
        <v>1</v>
      </c>
      <c r="BW20006" s="19">
        <v>1</v>
      </c>
      <c r="BX20006" s="19">
        <v>-1</v>
      </c>
    </row>
    <row r="20007" spans="56:76">
      <c r="BN20007" s="19">
        <v>5</v>
      </c>
      <c r="BO20007" s="19">
        <v>1</v>
      </c>
      <c r="BP20007" s="19">
        <v>1</v>
      </c>
      <c r="BQ20007" s="19">
        <v>1</v>
      </c>
      <c r="BR20007" s="19">
        <v>-1</v>
      </c>
      <c r="BS20007" s="19">
        <v>-1</v>
      </c>
      <c r="BT20007" s="19">
        <v>-1</v>
      </c>
      <c r="BU20007" s="19">
        <v>1</v>
      </c>
      <c r="BV20007" s="19">
        <v>1</v>
      </c>
      <c r="BW20007" s="19">
        <v>1</v>
      </c>
      <c r="BX20007" s="19">
        <v>-1</v>
      </c>
    </row>
    <row r="20008" spans="56:76">
      <c r="BN20008" s="19">
        <v>6</v>
      </c>
      <c r="BO20008" s="19">
        <v>5</v>
      </c>
      <c r="BP20008" s="19">
        <v>1</v>
      </c>
      <c r="BQ20008" s="19">
        <v>1</v>
      </c>
      <c r="BR20008" s="19">
        <v>-1</v>
      </c>
      <c r="BS20008" s="19">
        <v>-1</v>
      </c>
      <c r="BT20008" s="19">
        <v>1</v>
      </c>
      <c r="BU20008" s="19">
        <v>1</v>
      </c>
      <c r="BV20008" s="19">
        <v>-1</v>
      </c>
      <c r="BW20008" s="19">
        <v>-1</v>
      </c>
      <c r="BX20008" s="19">
        <v>1</v>
      </c>
    </row>
    <row r="20009" spans="56:76">
      <c r="BN20009" s="19">
        <v>7</v>
      </c>
      <c r="BO20009" s="19">
        <v>2</v>
      </c>
      <c r="BP20009" s="19">
        <v>1</v>
      </c>
      <c r="BQ20009" s="19">
        <v>1</v>
      </c>
      <c r="BR20009" s="19">
        <v>1</v>
      </c>
      <c r="BS20009" s="19">
        <v>-1</v>
      </c>
      <c r="BT20009" s="19">
        <v>-1</v>
      </c>
      <c r="BU20009" s="19">
        <v>-1</v>
      </c>
      <c r="BV20009" s="19">
        <v>-1</v>
      </c>
      <c r="BW20009" s="19">
        <v>1</v>
      </c>
      <c r="BX20009" s="19">
        <v>1</v>
      </c>
    </row>
    <row r="20010" spans="56:76">
      <c r="BN20010" s="19">
        <v>8</v>
      </c>
      <c r="BO20010" s="19">
        <v>15</v>
      </c>
      <c r="BP20010" s="19">
        <v>1</v>
      </c>
      <c r="BQ20010" s="19">
        <v>1</v>
      </c>
      <c r="BR20010" s="19">
        <v>-1</v>
      </c>
      <c r="BS20010" s="19">
        <v>1</v>
      </c>
      <c r="BT20010" s="19">
        <v>1</v>
      </c>
      <c r="BU20010" s="19">
        <v>-1</v>
      </c>
      <c r="BV20010" s="19">
        <v>-1</v>
      </c>
      <c r="BW20010" s="19">
        <v>1</v>
      </c>
      <c r="BX20010" s="19">
        <v>-1</v>
      </c>
    </row>
    <row r="20011" spans="56:76">
      <c r="BN20011" s="19">
        <v>9</v>
      </c>
      <c r="BO20011" s="19">
        <v>10</v>
      </c>
      <c r="BP20011" s="19">
        <v>1</v>
      </c>
      <c r="BQ20011" s="19">
        <v>1</v>
      </c>
      <c r="BR20011" s="19">
        <v>1</v>
      </c>
      <c r="BS20011" s="19">
        <v>-1</v>
      </c>
      <c r="BT20011" s="19">
        <v>-1</v>
      </c>
      <c r="BU20011" s="19">
        <v>-1</v>
      </c>
      <c r="BV20011" s="19">
        <v>-1</v>
      </c>
      <c r="BW20011" s="19">
        <v>1</v>
      </c>
      <c r="BX20011" s="19">
        <v>1</v>
      </c>
    </row>
    <row r="20012" spans="56:76">
      <c r="BN20012" s="19">
        <v>10</v>
      </c>
      <c r="BO20012" s="19">
        <v>7</v>
      </c>
      <c r="BP20012" s="19">
        <v>1</v>
      </c>
      <c r="BQ20012" s="19">
        <v>1</v>
      </c>
      <c r="BR20012" s="19">
        <v>-1</v>
      </c>
      <c r="BS20012" s="19">
        <v>1</v>
      </c>
      <c r="BT20012" s="19">
        <v>1</v>
      </c>
      <c r="BU20012" s="19">
        <v>-1</v>
      </c>
      <c r="BV20012" s="19">
        <v>-1</v>
      </c>
      <c r="BW20012" s="19">
        <v>1</v>
      </c>
      <c r="BX20012" s="19">
        <v>-1</v>
      </c>
    </row>
    <row r="20013" spans="56:76">
      <c r="BN20013" s="19">
        <v>11</v>
      </c>
      <c r="BO20013" s="19">
        <v>11</v>
      </c>
      <c r="BP20013" s="19">
        <v>1</v>
      </c>
      <c r="BQ20013" s="19">
        <v>1</v>
      </c>
      <c r="BR20013" s="19">
        <v>-1</v>
      </c>
      <c r="BS20013" s="19">
        <v>1</v>
      </c>
      <c r="BT20013" s="19">
        <v>-1</v>
      </c>
      <c r="BU20013" s="19">
        <v>-1</v>
      </c>
      <c r="BV20013" s="19">
        <v>1</v>
      </c>
      <c r="BW20013" s="19">
        <v>-1</v>
      </c>
      <c r="BX20013" s="19">
        <v>1</v>
      </c>
    </row>
    <row r="20014" spans="56:76">
      <c r="BN20014" s="19">
        <v>12</v>
      </c>
      <c r="BO20014" s="19">
        <v>13</v>
      </c>
      <c r="BP20014" s="19">
        <v>1</v>
      </c>
      <c r="BQ20014" s="19">
        <v>1</v>
      </c>
      <c r="BR20014" s="19">
        <v>-1</v>
      </c>
      <c r="BS20014" s="19">
        <v>-1</v>
      </c>
      <c r="BT20014" s="19">
        <v>1</v>
      </c>
      <c r="BU20014" s="19">
        <v>1</v>
      </c>
      <c r="BV20014" s="19">
        <v>-1</v>
      </c>
      <c r="BW20014" s="19">
        <v>-1</v>
      </c>
      <c r="BX20014" s="19">
        <v>1</v>
      </c>
    </row>
    <row r="20015" spans="56:76">
      <c r="BN20015" s="19">
        <v>13</v>
      </c>
      <c r="BO20015" s="19">
        <v>16</v>
      </c>
      <c r="BP20015" s="19">
        <v>1</v>
      </c>
      <c r="BQ20015" s="19">
        <v>1</v>
      </c>
      <c r="BR20015" s="19">
        <v>1</v>
      </c>
      <c r="BS20015" s="19">
        <v>1</v>
      </c>
      <c r="BT20015" s="19">
        <v>1</v>
      </c>
      <c r="BU20015" s="19">
        <v>1</v>
      </c>
      <c r="BV20015" s="19">
        <v>1</v>
      </c>
      <c r="BW20015" s="19">
        <v>1</v>
      </c>
      <c r="BX20015" s="19">
        <v>1</v>
      </c>
    </row>
    <row r="20016" spans="56:76">
      <c r="BN20016" s="19">
        <v>14</v>
      </c>
      <c r="BO20016" s="19">
        <v>6</v>
      </c>
      <c r="BP20016" s="19">
        <v>1</v>
      </c>
      <c r="BQ20016" s="19">
        <v>1</v>
      </c>
      <c r="BR20016" s="19">
        <v>1</v>
      </c>
      <c r="BS20016" s="19">
        <v>-1</v>
      </c>
      <c r="BT20016" s="19">
        <v>1</v>
      </c>
      <c r="BU20016" s="19">
        <v>-1</v>
      </c>
      <c r="BV20016" s="19">
        <v>1</v>
      </c>
      <c r="BW20016" s="19">
        <v>-1</v>
      </c>
      <c r="BX20016" s="19">
        <v>-1</v>
      </c>
    </row>
    <row r="20017" spans="44:76">
      <c r="BN20017" s="19">
        <v>15</v>
      </c>
      <c r="BO20017" s="19">
        <v>8</v>
      </c>
      <c r="BP20017" s="19">
        <v>1</v>
      </c>
      <c r="BQ20017" s="19">
        <v>1</v>
      </c>
      <c r="BR20017" s="19">
        <v>1</v>
      </c>
      <c r="BS20017" s="19">
        <v>1</v>
      </c>
      <c r="BT20017" s="19">
        <v>1</v>
      </c>
      <c r="BU20017" s="19">
        <v>1</v>
      </c>
      <c r="BV20017" s="19">
        <v>1</v>
      </c>
      <c r="BW20017" s="19">
        <v>1</v>
      </c>
      <c r="BX20017" s="19">
        <v>1</v>
      </c>
    </row>
    <row r="20018" spans="44:76">
      <c r="BN20018" s="19">
        <v>16</v>
      </c>
      <c r="BO20018" s="19">
        <v>3</v>
      </c>
      <c r="BP20018" s="19">
        <v>1</v>
      </c>
      <c r="BQ20018" s="19">
        <v>1</v>
      </c>
      <c r="BR20018" s="19">
        <v>-1</v>
      </c>
      <c r="BS20018" s="19">
        <v>1</v>
      </c>
      <c r="BT20018" s="19">
        <v>-1</v>
      </c>
      <c r="BU20018" s="19">
        <v>-1</v>
      </c>
      <c r="BV20018" s="19">
        <v>1</v>
      </c>
      <c r="BW20018" s="19">
        <v>-1</v>
      </c>
      <c r="BX20018" s="19">
        <v>1</v>
      </c>
    </row>
    <row r="20025" spans="44:76">
      <c r="AR20025" s="19" t="s">
        <v>92</v>
      </c>
    </row>
    <row r="20026" spans="44:76">
      <c r="AR20026" s="19" t="s">
        <v>91</v>
      </c>
    </row>
    <row r="26000" spans="28:34">
      <c r="AB26000" s="19">
        <v>1</v>
      </c>
      <c r="AC26000" s="19">
        <v>14</v>
      </c>
      <c r="AD26000" s="19">
        <v>1</v>
      </c>
      <c r="AE26000" s="19">
        <v>1</v>
      </c>
      <c r="AF26000" s="19">
        <v>180</v>
      </c>
      <c r="AG26000" s="19">
        <v>2</v>
      </c>
      <c r="AH26000" s="19">
        <v>3</v>
      </c>
    </row>
    <row r="26001" spans="28:34">
      <c r="AB26001" s="19">
        <v>2</v>
      </c>
      <c r="AC26001" s="19">
        <v>4</v>
      </c>
      <c r="AD26001" s="19">
        <v>1</v>
      </c>
      <c r="AE26001" s="19">
        <v>1</v>
      </c>
      <c r="AF26001" s="19">
        <v>180</v>
      </c>
      <c r="AG26001" s="19">
        <v>3</v>
      </c>
      <c r="AH26001" s="19">
        <v>2</v>
      </c>
    </row>
    <row r="26002" spans="28:34">
      <c r="AB26002" s="19">
        <v>3</v>
      </c>
      <c r="AC26002" s="19">
        <v>12</v>
      </c>
      <c r="AD26002" s="19">
        <v>1</v>
      </c>
      <c r="AE26002" s="19">
        <v>1</v>
      </c>
      <c r="AF26002" s="19">
        <v>180</v>
      </c>
      <c r="AG26002" s="19">
        <v>3</v>
      </c>
      <c r="AH26002" s="19">
        <v>2</v>
      </c>
    </row>
    <row r="26003" spans="28:34">
      <c r="AB26003" s="19">
        <v>4</v>
      </c>
      <c r="AC26003" s="19">
        <v>9</v>
      </c>
      <c r="AD26003" s="19">
        <v>1</v>
      </c>
      <c r="AE26003" s="19">
        <v>1</v>
      </c>
      <c r="AF26003" s="19">
        <v>160</v>
      </c>
      <c r="AG26003" s="19">
        <v>2</v>
      </c>
      <c r="AH26003" s="19">
        <v>2</v>
      </c>
    </row>
    <row r="26004" spans="28:34">
      <c r="AB26004" s="19">
        <v>5</v>
      </c>
      <c r="AC26004" s="19">
        <v>1</v>
      </c>
      <c r="AD26004" s="19">
        <v>1</v>
      </c>
      <c r="AE26004" s="19">
        <v>1</v>
      </c>
      <c r="AF26004" s="19">
        <v>160</v>
      </c>
      <c r="AG26004" s="19">
        <v>2</v>
      </c>
      <c r="AH26004" s="19">
        <v>2</v>
      </c>
    </row>
    <row r="26005" spans="28:34">
      <c r="AB26005" s="19">
        <v>6</v>
      </c>
      <c r="AC26005" s="19">
        <v>5</v>
      </c>
      <c r="AD26005" s="19">
        <v>1</v>
      </c>
      <c r="AE26005" s="19">
        <v>1</v>
      </c>
      <c r="AF26005" s="19">
        <v>160</v>
      </c>
      <c r="AG26005" s="19">
        <v>2</v>
      </c>
      <c r="AH26005" s="19">
        <v>3</v>
      </c>
    </row>
    <row r="26006" spans="28:34">
      <c r="AB26006" s="19">
        <v>7</v>
      </c>
      <c r="AC26006" s="19">
        <v>2</v>
      </c>
      <c r="AD26006" s="19">
        <v>1</v>
      </c>
      <c r="AE26006" s="19">
        <v>1</v>
      </c>
      <c r="AF26006" s="19">
        <v>180</v>
      </c>
      <c r="AG26006" s="19">
        <v>2</v>
      </c>
      <c r="AH26006" s="19">
        <v>2</v>
      </c>
    </row>
    <row r="26007" spans="28:34">
      <c r="AB26007" s="19">
        <v>8</v>
      </c>
      <c r="AC26007" s="19">
        <v>15</v>
      </c>
      <c r="AD26007" s="19">
        <v>1</v>
      </c>
      <c r="AE26007" s="19">
        <v>1</v>
      </c>
      <c r="AF26007" s="19">
        <v>160</v>
      </c>
      <c r="AG26007" s="19">
        <v>3</v>
      </c>
      <c r="AH26007" s="19">
        <v>3</v>
      </c>
    </row>
    <row r="26008" spans="28:34">
      <c r="AB26008" s="19">
        <v>9</v>
      </c>
      <c r="AC26008" s="19">
        <v>10</v>
      </c>
      <c r="AD26008" s="19">
        <v>1</v>
      </c>
      <c r="AE26008" s="19">
        <v>1</v>
      </c>
      <c r="AF26008" s="19">
        <v>180</v>
      </c>
      <c r="AG26008" s="19">
        <v>2</v>
      </c>
      <c r="AH26008" s="19">
        <v>2</v>
      </c>
    </row>
    <row r="26009" spans="28:34">
      <c r="AB26009" s="19">
        <v>10</v>
      </c>
      <c r="AC26009" s="19">
        <v>7</v>
      </c>
      <c r="AD26009" s="19">
        <v>1</v>
      </c>
      <c r="AE26009" s="19">
        <v>1</v>
      </c>
      <c r="AF26009" s="19">
        <v>160</v>
      </c>
      <c r="AG26009" s="19">
        <v>3</v>
      </c>
      <c r="AH26009" s="19">
        <v>3</v>
      </c>
    </row>
    <row r="26010" spans="28:34">
      <c r="AB26010" s="19">
        <v>11</v>
      </c>
      <c r="AC26010" s="19">
        <v>11</v>
      </c>
      <c r="AD26010" s="19">
        <v>1</v>
      </c>
      <c r="AE26010" s="19">
        <v>1</v>
      </c>
      <c r="AF26010" s="19">
        <v>160</v>
      </c>
      <c r="AG26010" s="19">
        <v>3</v>
      </c>
      <c r="AH26010" s="19">
        <v>2</v>
      </c>
    </row>
    <row r="26011" spans="28:34">
      <c r="AB26011" s="19">
        <v>12</v>
      </c>
      <c r="AC26011" s="19">
        <v>13</v>
      </c>
      <c r="AD26011" s="19">
        <v>1</v>
      </c>
      <c r="AE26011" s="19">
        <v>1</v>
      </c>
      <c r="AF26011" s="19">
        <v>160</v>
      </c>
      <c r="AG26011" s="19">
        <v>2</v>
      </c>
      <c r="AH26011" s="19">
        <v>3</v>
      </c>
    </row>
    <row r="26012" spans="28:34">
      <c r="AB26012" s="19">
        <v>13</v>
      </c>
      <c r="AC26012" s="19">
        <v>16</v>
      </c>
      <c r="AD26012" s="19">
        <v>1</v>
      </c>
      <c r="AE26012" s="19">
        <v>1</v>
      </c>
      <c r="AF26012" s="19">
        <v>180</v>
      </c>
      <c r="AG26012" s="19">
        <v>3</v>
      </c>
      <c r="AH26012" s="19">
        <v>3</v>
      </c>
    </row>
    <row r="26013" spans="28:34">
      <c r="AB26013" s="19">
        <v>14</v>
      </c>
      <c r="AC26013" s="19">
        <v>6</v>
      </c>
      <c r="AD26013" s="19">
        <v>1</v>
      </c>
      <c r="AE26013" s="19">
        <v>1</v>
      </c>
      <c r="AF26013" s="19">
        <v>180</v>
      </c>
      <c r="AG26013" s="19">
        <v>2</v>
      </c>
      <c r="AH26013" s="19">
        <v>3</v>
      </c>
    </row>
    <row r="26014" spans="28:34">
      <c r="AB26014" s="19">
        <v>15</v>
      </c>
      <c r="AC26014" s="19">
        <v>8</v>
      </c>
      <c r="AD26014" s="19">
        <v>1</v>
      </c>
      <c r="AE26014" s="19">
        <v>1</v>
      </c>
      <c r="AF26014" s="19">
        <v>180</v>
      </c>
      <c r="AG26014" s="19">
        <v>3</v>
      </c>
      <c r="AH26014" s="19">
        <v>3</v>
      </c>
    </row>
    <row r="26015" spans="28:34">
      <c r="AB26015" s="19">
        <v>16</v>
      </c>
      <c r="AC26015" s="19">
        <v>3</v>
      </c>
      <c r="AD26015" s="19">
        <v>1</v>
      </c>
      <c r="AE26015" s="19">
        <v>1</v>
      </c>
      <c r="AF26015" s="19">
        <v>160</v>
      </c>
      <c r="AG26015" s="19">
        <v>3</v>
      </c>
      <c r="AH26015" s="19">
        <v>2</v>
      </c>
    </row>
  </sheetData>
  <mergeCells count="9">
    <mergeCell ref="C10:F10"/>
    <mergeCell ref="C11:F11"/>
    <mergeCell ref="C12:F12"/>
    <mergeCell ref="C3:F3"/>
    <mergeCell ref="C4:F4"/>
    <mergeCell ref="C5:F5"/>
    <mergeCell ref="C6:F6"/>
    <mergeCell ref="C8:F8"/>
    <mergeCell ref="C9:F9"/>
  </mergeCells>
  <pageMargins left="0.75" right="0.75" top="1" bottom="1" header="0.5" footer="0.5"/>
  <pageSetup orientation="portrait" horizontalDpi="300" verticalDpi="300"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11FB6E-F25A-48B6-9870-3C3AA2560A4F}">
  <dimension ref="A1"/>
  <sheetViews>
    <sheetView workbookViewId="0"/>
  </sheetViews>
  <sheetFormatPr defaultRowHeight="1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3D1A13-DBF0-4095-A60E-FCD9A823079F}">
  <sheetPr>
    <pageSetUpPr fitToPage="1"/>
  </sheetPr>
  <dimension ref="B1:CW170"/>
  <sheetViews>
    <sheetView showGridLines="0" showRowColHeaders="0" zoomScale="75" workbookViewId="0"/>
  </sheetViews>
  <sheetFormatPr defaultColWidth="5.7109375" defaultRowHeight="7.5" customHeight="1"/>
  <cols>
    <col min="1" max="1" width="1.42578125" style="16" customWidth="1"/>
    <col min="2" max="2" width="16.85546875" style="16" customWidth="1"/>
    <col min="3" max="22" width="1.42578125" style="16" customWidth="1"/>
    <col min="23" max="23" width="34.5703125" style="16" customWidth="1"/>
    <col min="24" max="24" width="5.7109375" style="16" customWidth="1"/>
    <col min="25" max="64" width="1.42578125" style="16" customWidth="1"/>
    <col min="65" max="16384" width="5.7109375" style="16"/>
  </cols>
  <sheetData>
    <row r="1" spans="2:93" s="82" customFormat="1" ht="15" customHeight="1">
      <c r="B1" s="82" t="s">
        <v>250</v>
      </c>
      <c r="BR1" s="16"/>
      <c r="BS1" s="16"/>
      <c r="BT1" s="16"/>
      <c r="BU1" s="16"/>
      <c r="BV1" s="16"/>
      <c r="BW1" s="16"/>
      <c r="BX1" s="16"/>
      <c r="BY1" s="16"/>
      <c r="BZ1" s="16"/>
      <c r="CA1" s="16"/>
      <c r="CB1" s="16"/>
      <c r="CC1" s="16"/>
      <c r="CD1" s="16"/>
      <c r="CE1" s="16"/>
      <c r="CF1" s="16"/>
      <c r="CG1" s="16"/>
      <c r="CH1" s="16"/>
      <c r="CI1" s="16"/>
      <c r="CJ1" s="16"/>
      <c r="CK1" s="16"/>
      <c r="CL1" s="16"/>
      <c r="CM1" s="16"/>
      <c r="CN1" s="16"/>
      <c r="CO1" s="16"/>
    </row>
    <row r="2" spans="2:93" s="82" customFormat="1" ht="15" customHeight="1" thickBot="1">
      <c r="BR2" s="16"/>
      <c r="BS2" s="16"/>
      <c r="BT2" s="16"/>
      <c r="BU2" s="16"/>
      <c r="BV2" s="16"/>
      <c r="BW2" s="16"/>
      <c r="BX2" s="16"/>
      <c r="BY2" s="16"/>
      <c r="BZ2" s="16"/>
      <c r="CA2" s="16"/>
      <c r="CB2" s="16"/>
      <c r="CC2" s="16"/>
      <c r="CD2" s="16"/>
      <c r="CE2" s="16"/>
      <c r="CF2" s="16"/>
      <c r="CG2" s="16"/>
      <c r="CH2" s="16"/>
      <c r="CI2" s="16"/>
      <c r="CJ2" s="16"/>
      <c r="CK2" s="16"/>
      <c r="CL2" s="16"/>
      <c r="CM2" s="16"/>
      <c r="CN2" s="16"/>
      <c r="CO2" s="16"/>
    </row>
    <row r="3" spans="2:93" s="82" customFormat="1" ht="15" customHeight="1">
      <c r="B3" s="92" t="s">
        <v>249</v>
      </c>
      <c r="C3" s="380"/>
      <c r="D3" s="381"/>
      <c r="E3" s="381"/>
      <c r="F3" s="381"/>
      <c r="G3" s="381"/>
      <c r="H3" s="381"/>
      <c r="I3" s="381"/>
      <c r="J3" s="381"/>
      <c r="K3" s="381"/>
      <c r="L3" s="381"/>
      <c r="M3" s="381"/>
      <c r="N3" s="381"/>
      <c r="O3" s="381"/>
      <c r="P3" s="381"/>
      <c r="Q3" s="381"/>
      <c r="R3" s="381"/>
      <c r="S3" s="381"/>
      <c r="T3" s="381"/>
      <c r="U3" s="381"/>
      <c r="V3" s="382"/>
      <c r="BR3" s="16"/>
      <c r="BS3" s="16"/>
      <c r="BT3" s="16"/>
      <c r="BU3" s="16"/>
      <c r="BV3" s="16"/>
      <c r="BW3" s="16"/>
      <c r="BX3" s="16"/>
      <c r="BY3" s="16"/>
      <c r="BZ3" s="16"/>
      <c r="CA3" s="16"/>
      <c r="CB3" s="16"/>
      <c r="CC3" s="16"/>
      <c r="CD3" s="16"/>
      <c r="CE3" s="16"/>
      <c r="CF3" s="16"/>
      <c r="CG3" s="16"/>
      <c r="CH3" s="16"/>
      <c r="CI3" s="16"/>
      <c r="CJ3" s="16"/>
      <c r="CK3" s="16"/>
      <c r="CL3" s="16"/>
      <c r="CM3" s="16"/>
      <c r="CN3" s="16"/>
      <c r="CO3" s="16"/>
    </row>
    <row r="4" spans="2:93" s="82" customFormat="1" ht="15" customHeight="1">
      <c r="B4" s="91" t="s">
        <v>83</v>
      </c>
      <c r="C4" s="383"/>
      <c r="D4" s="384"/>
      <c r="E4" s="384"/>
      <c r="F4" s="384"/>
      <c r="G4" s="384"/>
      <c r="H4" s="384"/>
      <c r="I4" s="384"/>
      <c r="J4" s="384"/>
      <c r="K4" s="384"/>
      <c r="L4" s="384"/>
      <c r="M4" s="384"/>
      <c r="N4" s="384"/>
      <c r="O4" s="384"/>
      <c r="P4" s="384"/>
      <c r="Q4" s="384"/>
      <c r="R4" s="384"/>
      <c r="S4" s="384"/>
      <c r="T4" s="384"/>
      <c r="U4" s="384"/>
      <c r="V4" s="385"/>
      <c r="BR4" s="16"/>
      <c r="BS4" s="16"/>
      <c r="BT4" s="16"/>
      <c r="BU4" s="16"/>
      <c r="BV4" s="16"/>
      <c r="BW4" s="16"/>
      <c r="BX4" s="16"/>
      <c r="BY4" s="16"/>
      <c r="BZ4" s="16"/>
      <c r="CA4" s="16"/>
      <c r="CB4" s="16"/>
      <c r="CC4" s="16"/>
      <c r="CD4" s="16"/>
      <c r="CE4" s="16"/>
      <c r="CF4" s="16"/>
      <c r="CG4" s="16"/>
      <c r="CH4" s="16"/>
      <c r="CI4" s="16"/>
      <c r="CJ4" s="16"/>
      <c r="CK4" s="16"/>
      <c r="CL4" s="16"/>
      <c r="CM4" s="16"/>
      <c r="CN4" s="16"/>
      <c r="CO4" s="16"/>
    </row>
    <row r="5" spans="2:93" s="82" customFormat="1" ht="15" customHeight="1">
      <c r="B5" s="91" t="s">
        <v>248</v>
      </c>
      <c r="C5" s="383"/>
      <c r="D5" s="384"/>
      <c r="E5" s="384"/>
      <c r="F5" s="384"/>
      <c r="G5" s="384"/>
      <c r="H5" s="384"/>
      <c r="I5" s="384"/>
      <c r="J5" s="384"/>
      <c r="K5" s="384"/>
      <c r="L5" s="384"/>
      <c r="M5" s="384"/>
      <c r="N5" s="384"/>
      <c r="O5" s="384"/>
      <c r="P5" s="384"/>
      <c r="Q5" s="384"/>
      <c r="R5" s="384"/>
      <c r="S5" s="384"/>
      <c r="T5" s="384"/>
      <c r="U5" s="384"/>
      <c r="V5" s="385"/>
      <c r="BR5" s="16"/>
      <c r="BS5" s="16"/>
      <c r="BT5" s="16"/>
      <c r="BU5" s="16"/>
      <c r="BV5" s="16"/>
      <c r="BW5" s="16"/>
      <c r="BX5" s="16"/>
      <c r="BY5" s="16"/>
      <c r="BZ5" s="16"/>
      <c r="CA5" s="16"/>
      <c r="CB5" s="16"/>
      <c r="CC5" s="16"/>
      <c r="CD5" s="16"/>
      <c r="CE5" s="16"/>
      <c r="CF5" s="16"/>
      <c r="CG5" s="16"/>
      <c r="CH5" s="16"/>
      <c r="CI5" s="16"/>
      <c r="CJ5" s="16"/>
      <c r="CK5" s="16"/>
      <c r="CL5" s="16"/>
      <c r="CM5" s="16"/>
      <c r="CN5" s="16"/>
      <c r="CO5" s="16"/>
    </row>
    <row r="6" spans="2:93" s="82" customFormat="1" ht="15" customHeight="1" thickBot="1">
      <c r="B6" s="90" t="s">
        <v>85</v>
      </c>
      <c r="C6" s="386"/>
      <c r="D6" s="387"/>
      <c r="E6" s="387"/>
      <c r="F6" s="387"/>
      <c r="G6" s="387"/>
      <c r="H6" s="387"/>
      <c r="I6" s="387"/>
      <c r="J6" s="387"/>
      <c r="K6" s="387"/>
      <c r="L6" s="387"/>
      <c r="M6" s="387"/>
      <c r="N6" s="387"/>
      <c r="O6" s="387"/>
      <c r="P6" s="387"/>
      <c r="Q6" s="387"/>
      <c r="R6" s="387"/>
      <c r="S6" s="387"/>
      <c r="T6" s="387"/>
      <c r="U6" s="387"/>
      <c r="V6" s="388"/>
      <c r="BR6" s="16"/>
      <c r="BS6" s="16"/>
      <c r="BT6" s="16"/>
      <c r="BU6" s="16"/>
      <c r="BV6" s="16"/>
      <c r="BW6" s="16"/>
      <c r="BX6" s="16"/>
      <c r="BY6" s="16"/>
      <c r="BZ6" s="16"/>
      <c r="CA6" s="16"/>
      <c r="CB6" s="16"/>
      <c r="CC6" s="16"/>
      <c r="CD6" s="16"/>
      <c r="CE6" s="16"/>
      <c r="CF6" s="16"/>
      <c r="CG6" s="16"/>
      <c r="CH6" s="16"/>
      <c r="CI6" s="16"/>
      <c r="CJ6" s="16"/>
      <c r="CK6" s="16"/>
      <c r="CL6" s="16"/>
      <c r="CM6" s="16"/>
      <c r="CN6" s="16"/>
      <c r="CO6" s="16"/>
    </row>
    <row r="7" spans="2:93" s="82" customFormat="1" ht="15" customHeight="1">
      <c r="BR7" s="16"/>
      <c r="BS7" s="16"/>
      <c r="BT7" s="16"/>
      <c r="BU7" s="16"/>
      <c r="BV7" s="16"/>
      <c r="BW7" s="16"/>
      <c r="BX7" s="16"/>
      <c r="BY7" s="16"/>
      <c r="BZ7" s="16"/>
      <c r="CA7" s="16"/>
      <c r="CB7" s="16"/>
      <c r="CC7" s="16"/>
      <c r="CD7" s="16"/>
      <c r="CE7" s="16"/>
      <c r="CF7" s="16"/>
      <c r="CG7" s="16"/>
      <c r="CH7" s="16"/>
      <c r="CI7" s="16"/>
      <c r="CJ7" s="16"/>
      <c r="CK7" s="16"/>
      <c r="CL7" s="16"/>
      <c r="CM7" s="16"/>
      <c r="CN7" s="16"/>
      <c r="CO7" s="16"/>
    </row>
    <row r="8" spans="2:93" s="82" customFormat="1" ht="15" customHeight="1">
      <c r="B8" s="80"/>
      <c r="BR8" s="16"/>
      <c r="BS8" s="16"/>
      <c r="BT8" s="16"/>
      <c r="BU8" s="16"/>
      <c r="BV8" s="16"/>
      <c r="BW8" s="16"/>
      <c r="BX8" s="16"/>
      <c r="BY8" s="16"/>
      <c r="BZ8" s="16"/>
      <c r="CA8" s="16"/>
      <c r="CB8" s="16"/>
      <c r="CC8" s="16"/>
      <c r="CD8" s="16"/>
      <c r="CE8" s="16"/>
      <c r="CF8" s="16"/>
      <c r="CG8" s="16"/>
      <c r="CH8" s="16"/>
      <c r="CI8" s="16"/>
      <c r="CJ8" s="16"/>
      <c r="CK8" s="16"/>
      <c r="CL8" s="16"/>
      <c r="CM8" s="16"/>
      <c r="CN8" s="16"/>
      <c r="CO8" s="16"/>
    </row>
    <row r="9" spans="2:93" s="82" customFormat="1" ht="15" customHeight="1">
      <c r="BR9" s="16"/>
      <c r="BS9" s="16"/>
      <c r="BT9" s="16"/>
      <c r="BU9" s="16"/>
      <c r="BV9" s="16"/>
      <c r="BW9" s="16"/>
      <c r="BX9" s="16"/>
      <c r="BY9" s="16"/>
      <c r="BZ9" s="16"/>
      <c r="CA9" s="16"/>
      <c r="CB9" s="16"/>
      <c r="CC9" s="16"/>
      <c r="CD9" s="16"/>
      <c r="CE9" s="16"/>
      <c r="CF9" s="16"/>
      <c r="CG9" s="16"/>
      <c r="CH9" s="16"/>
      <c r="CI9" s="16"/>
      <c r="CJ9" s="16"/>
      <c r="CK9" s="16"/>
      <c r="CL9" s="16"/>
      <c r="CM9" s="16"/>
      <c r="CN9" s="16"/>
      <c r="CO9" s="16"/>
    </row>
    <row r="10" spans="2:93" s="82" customFormat="1" ht="7.5" customHeight="1">
      <c r="AR10" s="83"/>
      <c r="AS10" s="81"/>
      <c r="AT10" s="16"/>
      <c r="AU10" s="16"/>
      <c r="AV10" s="16"/>
      <c r="AW10" s="16"/>
      <c r="AX10" s="16"/>
      <c r="AY10" s="16"/>
      <c r="AZ10" s="16"/>
      <c r="BA10" s="16"/>
      <c r="BB10" s="16"/>
      <c r="BC10" s="16"/>
      <c r="BD10" s="16"/>
      <c r="BE10" s="16"/>
      <c r="BF10" s="16"/>
      <c r="BG10" s="16"/>
      <c r="BH10" s="16"/>
      <c r="BI10" s="16"/>
      <c r="BJ10" s="16"/>
      <c r="BK10" s="16"/>
      <c r="BL10" s="16"/>
      <c r="BR10" s="16"/>
      <c r="BS10" s="16"/>
      <c r="BT10" s="16"/>
      <c r="BU10" s="16"/>
      <c r="BV10" s="16"/>
      <c r="BW10" s="16"/>
      <c r="BX10" s="16"/>
      <c r="BY10" s="16"/>
      <c r="BZ10" s="16"/>
      <c r="CA10" s="16"/>
      <c r="CB10" s="16"/>
      <c r="CC10" s="16"/>
      <c r="CD10" s="16"/>
      <c r="CE10" s="16"/>
      <c r="CF10" s="16"/>
      <c r="CG10" s="16"/>
      <c r="CH10" s="16"/>
      <c r="CI10" s="16"/>
      <c r="CJ10" s="16"/>
      <c r="CK10" s="16"/>
      <c r="CL10" s="16"/>
      <c r="CM10" s="16"/>
      <c r="CN10" s="16"/>
      <c r="CO10" s="16"/>
    </row>
    <row r="11" spans="2:93" s="82" customFormat="1" ht="7.5" customHeight="1">
      <c r="AQ11" s="83"/>
      <c r="AR11" s="339"/>
      <c r="AS11" s="339"/>
      <c r="AT11" s="81"/>
      <c r="AU11" s="16"/>
      <c r="AV11" s="16"/>
      <c r="AW11" s="16"/>
      <c r="AX11" s="16"/>
      <c r="AY11" s="16"/>
      <c r="AZ11" s="16"/>
      <c r="BA11" s="16"/>
      <c r="BB11" s="16"/>
      <c r="BC11" s="16"/>
      <c r="BD11" s="16"/>
      <c r="BE11" s="16"/>
      <c r="BF11" s="16"/>
      <c r="BG11" s="16"/>
      <c r="BH11" s="16"/>
      <c r="BI11" s="16"/>
      <c r="BJ11" s="16"/>
      <c r="BK11" s="16"/>
      <c r="BL11" s="16"/>
      <c r="BR11" s="16"/>
      <c r="BS11" s="16"/>
      <c r="BT11" s="16"/>
      <c r="BU11" s="16"/>
      <c r="BV11" s="16"/>
      <c r="BW11" s="16"/>
      <c r="BX11" s="16"/>
      <c r="BY11" s="16"/>
      <c r="BZ11" s="16"/>
      <c r="CA11" s="16"/>
      <c r="CB11" s="16"/>
      <c r="CC11" s="16"/>
      <c r="CD11" s="16"/>
      <c r="CE11" s="16"/>
      <c r="CF11" s="16"/>
      <c r="CG11" s="16"/>
      <c r="CH11" s="16"/>
      <c r="CI11" s="16"/>
      <c r="CJ11" s="16"/>
      <c r="CK11" s="16"/>
      <c r="CL11" s="16"/>
      <c r="CM11" s="16"/>
      <c r="CN11" s="16"/>
      <c r="CO11" s="16"/>
    </row>
    <row r="12" spans="2:93" s="82" customFormat="1" ht="7.5" customHeight="1">
      <c r="AP12" s="83"/>
      <c r="AQ12" s="81"/>
      <c r="AR12" s="339"/>
      <c r="AS12" s="339"/>
      <c r="AT12" s="83"/>
      <c r="AU12" s="81"/>
      <c r="AV12" s="16"/>
      <c r="AW12" s="16"/>
      <c r="AX12" s="16"/>
      <c r="AY12" s="16"/>
      <c r="AZ12" s="16"/>
      <c r="BA12" s="16"/>
      <c r="BB12" s="16"/>
      <c r="BC12" s="16"/>
      <c r="BD12" s="16"/>
      <c r="BE12" s="16"/>
      <c r="BF12" s="16"/>
      <c r="BG12" s="16"/>
      <c r="BH12" s="16"/>
      <c r="BI12" s="16"/>
      <c r="BJ12" s="16"/>
      <c r="BK12" s="16"/>
      <c r="BL12" s="16"/>
      <c r="BR12" s="16"/>
      <c r="BS12" s="16"/>
      <c r="BT12" s="16"/>
      <c r="BU12" s="16"/>
      <c r="BV12" s="16"/>
      <c r="BW12" s="16"/>
      <c r="BX12" s="16"/>
      <c r="BY12" s="16"/>
      <c r="BZ12" s="16"/>
      <c r="CA12" s="16"/>
      <c r="CB12" s="16"/>
      <c r="CC12" s="16"/>
      <c r="CD12" s="16"/>
      <c r="CE12" s="16"/>
      <c r="CF12" s="16"/>
      <c r="CG12" s="16"/>
      <c r="CH12" s="16"/>
      <c r="CI12" s="16"/>
      <c r="CJ12" s="16"/>
      <c r="CK12" s="16"/>
      <c r="CL12" s="16"/>
      <c r="CM12" s="16"/>
      <c r="CN12" s="16"/>
      <c r="CO12" s="16"/>
    </row>
    <row r="13" spans="2:93" s="82" customFormat="1" ht="7.5" customHeight="1">
      <c r="AO13" s="83"/>
      <c r="AP13" s="339"/>
      <c r="AQ13" s="339"/>
      <c r="AR13" s="81"/>
      <c r="AS13" s="83"/>
      <c r="AT13" s="339"/>
      <c r="AU13" s="339"/>
      <c r="AV13" s="81"/>
      <c r="AW13" s="16"/>
      <c r="AX13" s="16"/>
      <c r="AY13" s="16"/>
      <c r="AZ13" s="16"/>
      <c r="BA13" s="16"/>
      <c r="BB13" s="16"/>
      <c r="BC13" s="16"/>
      <c r="BD13" s="16"/>
      <c r="BE13" s="16"/>
      <c r="BF13" s="16"/>
      <c r="BG13" s="16"/>
      <c r="BH13" s="16"/>
      <c r="BI13" s="16"/>
      <c r="BJ13" s="16"/>
      <c r="BK13" s="16"/>
      <c r="BL13" s="16"/>
      <c r="BR13" s="16"/>
      <c r="BS13" s="16"/>
      <c r="BT13" s="16"/>
      <c r="BU13" s="16"/>
      <c r="BV13" s="16"/>
      <c r="BW13" s="16"/>
    </row>
    <row r="14" spans="2:93" s="82" customFormat="1" ht="7.5" customHeight="1">
      <c r="AN14" s="83"/>
      <c r="AO14" s="81"/>
      <c r="AP14" s="339"/>
      <c r="AQ14" s="339"/>
      <c r="AR14" s="83"/>
      <c r="AS14" s="81"/>
      <c r="AT14" s="339"/>
      <c r="AU14" s="339"/>
      <c r="AV14" s="83"/>
      <c r="AW14" s="81"/>
      <c r="AX14" s="16"/>
      <c r="AY14" s="16"/>
      <c r="AZ14" s="16"/>
      <c r="BA14" s="16"/>
      <c r="BB14" s="16"/>
      <c r="BC14" s="16"/>
      <c r="BD14" s="16"/>
      <c r="BE14" s="16"/>
      <c r="BF14" s="16"/>
      <c r="BG14" s="16"/>
      <c r="BH14" s="16"/>
      <c r="BI14" s="16"/>
      <c r="BJ14" s="16"/>
      <c r="BK14" s="16"/>
      <c r="BL14" s="16"/>
      <c r="BR14" s="16"/>
      <c r="BS14" s="16"/>
      <c r="BT14" s="16"/>
      <c r="BU14" s="16"/>
      <c r="BV14" s="16"/>
      <c r="BW14" s="16"/>
      <c r="BX14" s="16"/>
      <c r="BY14" s="16"/>
      <c r="BZ14" s="16"/>
      <c r="CA14" s="16"/>
      <c r="CB14" s="16"/>
      <c r="CC14" s="16"/>
      <c r="CD14" s="16"/>
      <c r="CE14" s="16"/>
      <c r="CF14" s="16"/>
      <c r="CG14" s="16"/>
      <c r="CH14" s="16"/>
      <c r="CI14" s="16"/>
      <c r="CJ14" s="16"/>
      <c r="CK14" s="16"/>
      <c r="CL14" s="16"/>
      <c r="CM14" s="16"/>
      <c r="CN14" s="16"/>
      <c r="CO14" s="16"/>
    </row>
    <row r="15" spans="2:93" s="82" customFormat="1" ht="7.5" customHeight="1">
      <c r="AM15" s="83"/>
      <c r="AN15" s="339"/>
      <c r="AO15" s="339"/>
      <c r="AP15" s="81"/>
      <c r="AQ15" s="83"/>
      <c r="AR15" s="339"/>
      <c r="AS15" s="339"/>
      <c r="AT15" s="81"/>
      <c r="AU15" s="83"/>
      <c r="AV15" s="339"/>
      <c r="AW15" s="339"/>
      <c r="AX15" s="81"/>
      <c r="AY15" s="16"/>
      <c r="AZ15" s="16"/>
      <c r="BA15" s="16"/>
      <c r="BB15" s="16"/>
      <c r="BC15" s="16"/>
      <c r="BD15" s="16"/>
      <c r="BE15" s="16"/>
      <c r="BF15" s="16"/>
      <c r="BG15" s="16"/>
      <c r="BH15" s="16"/>
      <c r="BI15" s="16"/>
      <c r="BJ15" s="16"/>
      <c r="BK15" s="16"/>
      <c r="BL15" s="16"/>
      <c r="BR15" s="16"/>
      <c r="BS15" s="16"/>
      <c r="BT15" s="16"/>
      <c r="BU15" s="16"/>
      <c r="BV15" s="16"/>
      <c r="BW15" s="16"/>
      <c r="BX15" s="16"/>
      <c r="BY15" s="16"/>
      <c r="BZ15" s="16"/>
      <c r="CA15" s="16"/>
      <c r="CB15" s="16"/>
      <c r="CC15" s="16"/>
      <c r="CD15" s="16"/>
      <c r="CE15" s="16"/>
      <c r="CF15" s="16"/>
      <c r="CG15" s="16"/>
      <c r="CH15" s="16"/>
      <c r="CI15" s="16"/>
      <c r="CJ15" s="16"/>
      <c r="CK15" s="16"/>
      <c r="CL15" s="16"/>
      <c r="CM15" s="16"/>
      <c r="CN15" s="16"/>
      <c r="CO15" s="16"/>
    </row>
    <row r="16" spans="2:93" s="82" customFormat="1" ht="7.5" customHeight="1">
      <c r="AL16" s="83"/>
      <c r="AM16" s="81"/>
      <c r="AN16" s="339"/>
      <c r="AO16" s="339"/>
      <c r="AP16" s="83"/>
      <c r="AQ16" s="81"/>
      <c r="AR16" s="339"/>
      <c r="AS16" s="339"/>
      <c r="AT16" s="83"/>
      <c r="AU16" s="81"/>
      <c r="AV16" s="339"/>
      <c r="AW16" s="339"/>
      <c r="AX16" s="83"/>
      <c r="AY16" s="81"/>
      <c r="AZ16" s="16"/>
      <c r="BA16" s="16"/>
      <c r="BB16" s="16"/>
      <c r="BC16" s="16"/>
      <c r="BD16" s="16"/>
      <c r="BE16" s="16"/>
      <c r="BF16" s="16"/>
      <c r="BG16" s="16"/>
      <c r="BH16" s="16"/>
      <c r="BI16" s="16"/>
      <c r="BJ16" s="16"/>
      <c r="BK16" s="16"/>
      <c r="BL16" s="16"/>
      <c r="BR16" s="16"/>
      <c r="BS16" s="16"/>
      <c r="BT16" s="16"/>
      <c r="BU16" s="16"/>
      <c r="BV16" s="16"/>
      <c r="BW16" s="16"/>
      <c r="BX16" s="16"/>
      <c r="BY16" s="16"/>
      <c r="BZ16" s="16"/>
      <c r="CA16" s="16"/>
      <c r="CB16" s="16"/>
      <c r="CC16" s="16"/>
      <c r="CD16" s="16"/>
      <c r="CE16" s="16"/>
      <c r="CF16" s="16"/>
      <c r="CG16" s="16"/>
      <c r="CH16" s="16"/>
      <c r="CI16" s="16"/>
      <c r="CJ16" s="16"/>
      <c r="CK16" s="16"/>
      <c r="CL16" s="16"/>
      <c r="CM16" s="16"/>
      <c r="CN16" s="16"/>
      <c r="CO16" s="16"/>
    </row>
    <row r="17" spans="23:101" s="82" customFormat="1" ht="7.5" customHeight="1">
      <c r="AK17" s="83"/>
      <c r="AL17" s="339"/>
      <c r="AM17" s="339"/>
      <c r="AN17" s="81"/>
      <c r="AO17" s="83"/>
      <c r="AP17" s="339"/>
      <c r="AQ17" s="339"/>
      <c r="AR17" s="81"/>
      <c r="AS17" s="83"/>
      <c r="AT17" s="339"/>
      <c r="AU17" s="339"/>
      <c r="AV17" s="81"/>
      <c r="AW17" s="83"/>
      <c r="AX17" s="339"/>
      <c r="AY17" s="339"/>
      <c r="AZ17" s="81"/>
      <c r="BA17" s="16"/>
      <c r="BB17" s="16"/>
      <c r="BC17" s="16"/>
      <c r="BD17" s="16"/>
      <c r="BE17" s="16"/>
      <c r="BF17" s="16"/>
      <c r="BG17" s="16"/>
      <c r="BH17" s="16"/>
      <c r="BI17" s="16"/>
      <c r="BJ17" s="16"/>
      <c r="BK17" s="16"/>
      <c r="BL17" s="16"/>
      <c r="BR17" s="16"/>
      <c r="BS17" s="16"/>
      <c r="BT17" s="16"/>
      <c r="BU17" s="16"/>
      <c r="BV17" s="16"/>
      <c r="BW17" s="16"/>
      <c r="BX17" s="16"/>
      <c r="BY17" s="16"/>
      <c r="BZ17" s="16"/>
      <c r="CA17" s="16"/>
      <c r="CB17" s="16"/>
      <c r="CC17" s="16"/>
      <c r="CD17" s="16"/>
      <c r="CE17" s="16"/>
      <c r="CF17" s="16"/>
      <c r="CG17" s="16"/>
      <c r="CH17" s="16"/>
      <c r="CI17" s="16"/>
      <c r="CJ17" s="16"/>
      <c r="CK17" s="16"/>
      <c r="CL17" s="16"/>
      <c r="CM17" s="16"/>
      <c r="CN17" s="16"/>
      <c r="CO17" s="16"/>
    </row>
    <row r="18" spans="23:101" s="82" customFormat="1" ht="7.5" customHeight="1">
      <c r="AJ18" s="83"/>
      <c r="AK18" s="81"/>
      <c r="AL18" s="339"/>
      <c r="AM18" s="339"/>
      <c r="AN18" s="83"/>
      <c r="AO18" s="81"/>
      <c r="AP18" s="339"/>
      <c r="AQ18" s="339"/>
      <c r="AR18" s="83"/>
      <c r="AS18" s="81"/>
      <c r="AT18" s="339"/>
      <c r="AU18" s="339"/>
      <c r="AV18" s="83"/>
      <c r="AW18" s="81"/>
      <c r="AX18" s="339"/>
      <c r="AY18" s="339"/>
      <c r="AZ18" s="83"/>
      <c r="BA18" s="81"/>
      <c r="BB18" s="16"/>
      <c r="BC18" s="16"/>
      <c r="BD18" s="16"/>
      <c r="BE18" s="16"/>
      <c r="BF18" s="16"/>
      <c r="BG18" s="16"/>
      <c r="BH18" s="16"/>
      <c r="BI18" s="16"/>
      <c r="BJ18" s="16"/>
      <c r="BK18" s="16"/>
      <c r="BL18" s="16"/>
      <c r="BR18" s="16"/>
      <c r="BS18" s="16"/>
      <c r="BT18" s="16"/>
      <c r="BU18" s="16"/>
      <c r="BV18" s="16"/>
      <c r="BW18" s="16"/>
      <c r="BX18" s="16"/>
      <c r="BY18" s="16"/>
      <c r="BZ18" s="16"/>
      <c r="CA18" s="16"/>
      <c r="CB18" s="16"/>
      <c r="CC18" s="16"/>
      <c r="CD18" s="16"/>
      <c r="CE18" s="16"/>
      <c r="CF18" s="16"/>
      <c r="CG18" s="16"/>
      <c r="CH18" s="16"/>
      <c r="CI18" s="16"/>
      <c r="CJ18" s="16"/>
      <c r="CK18" s="16"/>
      <c r="CL18" s="16"/>
      <c r="CM18" s="16"/>
      <c r="CN18" s="16"/>
      <c r="CO18" s="16"/>
    </row>
    <row r="19" spans="23:101" s="82" customFormat="1" ht="7.5" customHeight="1">
      <c r="AI19" s="83"/>
      <c r="AJ19" s="339"/>
      <c r="AK19" s="339"/>
      <c r="AL19" s="81"/>
      <c r="AM19" s="83"/>
      <c r="AN19" s="339"/>
      <c r="AO19" s="339"/>
      <c r="AP19" s="81"/>
      <c r="AQ19" s="83"/>
      <c r="AR19" s="339"/>
      <c r="AS19" s="339"/>
      <c r="AT19" s="81"/>
      <c r="AU19" s="83"/>
      <c r="AV19" s="339"/>
      <c r="AW19" s="339"/>
      <c r="AX19" s="81"/>
      <c r="AY19" s="83"/>
      <c r="AZ19" s="339"/>
      <c r="BA19" s="339"/>
      <c r="BB19" s="81"/>
      <c r="BC19" s="16"/>
      <c r="BD19" s="16"/>
      <c r="BE19" s="16"/>
      <c r="BF19" s="16"/>
      <c r="BG19" s="16"/>
      <c r="BH19" s="16"/>
      <c r="BI19" s="16"/>
      <c r="BJ19" s="16"/>
      <c r="BK19" s="16"/>
      <c r="BL19" s="16"/>
      <c r="BR19" s="16"/>
      <c r="BS19" s="16"/>
      <c r="BT19" s="16"/>
      <c r="BU19" s="16"/>
      <c r="BV19" s="16"/>
      <c r="BW19" s="16"/>
      <c r="BX19" s="16"/>
      <c r="BY19" s="16"/>
      <c r="BZ19" s="16"/>
      <c r="CA19" s="16"/>
      <c r="CB19" s="16"/>
      <c r="CC19" s="16"/>
      <c r="CD19" s="16"/>
      <c r="CE19" s="16"/>
      <c r="CF19" s="16"/>
      <c r="CG19" s="16"/>
      <c r="CH19" s="16"/>
      <c r="CI19" s="16"/>
      <c r="CJ19" s="16"/>
      <c r="CK19" s="16"/>
      <c r="CL19" s="16"/>
      <c r="CM19" s="16"/>
      <c r="CN19" s="16"/>
      <c r="CO19" s="16"/>
    </row>
    <row r="20" spans="23:101" s="82" customFormat="1" ht="7.5" customHeight="1">
      <c r="AH20" s="83"/>
      <c r="AI20" s="81"/>
      <c r="AJ20" s="339"/>
      <c r="AK20" s="339"/>
      <c r="AL20" s="83"/>
      <c r="AM20" s="81"/>
      <c r="AN20" s="339"/>
      <c r="AO20" s="339"/>
      <c r="AP20" s="83"/>
      <c r="AQ20" s="81"/>
      <c r="AR20" s="339"/>
      <c r="AS20" s="339"/>
      <c r="AT20" s="83"/>
      <c r="AU20" s="81"/>
      <c r="AV20" s="339"/>
      <c r="AW20" s="339"/>
      <c r="AX20" s="83"/>
      <c r="AY20" s="81"/>
      <c r="AZ20" s="339"/>
      <c r="BA20" s="339"/>
      <c r="BB20" s="83"/>
      <c r="BC20" s="81"/>
      <c r="BD20" s="16"/>
      <c r="BE20" s="16"/>
      <c r="BF20" s="16"/>
      <c r="BG20" s="16"/>
      <c r="BH20" s="16"/>
      <c r="BI20" s="16"/>
      <c r="BJ20" s="16"/>
      <c r="BK20" s="16"/>
      <c r="BL20" s="16"/>
      <c r="BR20" s="16"/>
      <c r="BS20" s="16"/>
      <c r="BT20" s="16"/>
      <c r="BU20" s="16"/>
      <c r="BV20" s="16"/>
      <c r="BW20" s="16"/>
      <c r="BX20" s="16"/>
      <c r="BY20" s="16"/>
      <c r="BZ20" s="16"/>
      <c r="CA20" s="16"/>
      <c r="CB20" s="16"/>
      <c r="CC20" s="16"/>
      <c r="CD20" s="16"/>
      <c r="CE20" s="16"/>
      <c r="CF20" s="16"/>
      <c r="CG20" s="16"/>
      <c r="CH20" s="16"/>
      <c r="CI20" s="16"/>
      <c r="CJ20" s="16"/>
      <c r="CK20" s="16"/>
      <c r="CL20" s="16"/>
      <c r="CM20" s="16"/>
      <c r="CN20" s="16"/>
      <c r="CO20" s="16"/>
    </row>
    <row r="21" spans="23:101" s="82" customFormat="1" ht="7.5" customHeight="1">
      <c r="AG21" s="83"/>
      <c r="AH21" s="339"/>
      <c r="AI21" s="339"/>
      <c r="AJ21" s="81"/>
      <c r="AK21" s="83"/>
      <c r="AL21" s="339"/>
      <c r="AM21" s="339"/>
      <c r="AN21" s="81"/>
      <c r="AO21" s="83"/>
      <c r="AP21" s="339"/>
      <c r="AQ21" s="339"/>
      <c r="AR21" s="81"/>
      <c r="AS21" s="83"/>
      <c r="AT21" s="339"/>
      <c r="AU21" s="339"/>
      <c r="AV21" s="81"/>
      <c r="AW21" s="83"/>
      <c r="AX21" s="339"/>
      <c r="AY21" s="339"/>
      <c r="AZ21" s="81"/>
      <c r="BA21" s="83"/>
      <c r="BB21" s="339"/>
      <c r="BC21" s="339"/>
      <c r="BD21" s="81"/>
      <c r="BE21" s="16"/>
      <c r="BF21" s="16"/>
      <c r="BG21" s="16"/>
      <c r="BH21" s="16"/>
      <c r="BI21" s="16"/>
      <c r="BJ21" s="16"/>
      <c r="BK21" s="16"/>
      <c r="BL21" s="16"/>
      <c r="BR21" s="16"/>
      <c r="BS21" s="16"/>
      <c r="BT21" s="16"/>
      <c r="BU21" s="16"/>
      <c r="BV21" s="16"/>
      <c r="BW21" s="16"/>
      <c r="BX21" s="16"/>
      <c r="BY21" s="16"/>
      <c r="BZ21" s="16"/>
      <c r="CA21" s="16"/>
      <c r="CB21" s="16"/>
      <c r="CC21" s="16"/>
      <c r="CD21" s="16"/>
      <c r="CE21" s="16"/>
      <c r="CF21" s="16"/>
      <c r="CG21" s="16"/>
      <c r="CH21" s="16"/>
      <c r="CI21" s="16"/>
      <c r="CJ21" s="16"/>
      <c r="CK21" s="16"/>
      <c r="CL21" s="16"/>
      <c r="CM21" s="16"/>
      <c r="CN21" s="16"/>
      <c r="CO21" s="16"/>
    </row>
    <row r="22" spans="23:101" s="82" customFormat="1" ht="7.5" customHeight="1">
      <c r="AF22" s="83"/>
      <c r="AG22" s="81"/>
      <c r="AH22" s="339"/>
      <c r="AI22" s="339"/>
      <c r="AJ22" s="83"/>
      <c r="AK22" s="81"/>
      <c r="AL22" s="339"/>
      <c r="AM22" s="339"/>
      <c r="AN22" s="83"/>
      <c r="AO22" s="81"/>
      <c r="AP22" s="339"/>
      <c r="AQ22" s="339"/>
      <c r="AR22" s="83"/>
      <c r="AS22" s="81"/>
      <c r="AT22" s="339"/>
      <c r="AU22" s="339"/>
      <c r="AV22" s="83"/>
      <c r="AW22" s="81"/>
      <c r="AX22" s="339"/>
      <c r="AY22" s="339"/>
      <c r="AZ22" s="83"/>
      <c r="BA22" s="81"/>
      <c r="BB22" s="339"/>
      <c r="BC22" s="339"/>
      <c r="BD22" s="83"/>
      <c r="BE22" s="81"/>
      <c r="BF22" s="16"/>
      <c r="BG22" s="16"/>
      <c r="BH22" s="16"/>
      <c r="BI22" s="16"/>
      <c r="BJ22" s="16"/>
      <c r="BK22" s="16"/>
      <c r="BL22" s="16"/>
      <c r="BR22" s="16"/>
      <c r="BS22" s="16"/>
      <c r="BT22" s="16"/>
      <c r="BU22" s="16"/>
      <c r="BV22" s="16"/>
      <c r="BW22" s="16"/>
      <c r="BX22" s="16"/>
      <c r="BY22" s="16"/>
      <c r="BZ22" s="16"/>
      <c r="CA22" s="16"/>
      <c r="CB22" s="16"/>
      <c r="CC22" s="16"/>
      <c r="CD22" s="16"/>
      <c r="CE22" s="16"/>
      <c r="CF22" s="16"/>
      <c r="CG22" s="16"/>
      <c r="CH22" s="16"/>
      <c r="CI22" s="16"/>
      <c r="CJ22" s="16"/>
      <c r="CK22" s="16"/>
      <c r="CL22" s="16"/>
      <c r="CM22" s="16"/>
      <c r="CN22" s="16"/>
      <c r="CO22" s="16"/>
    </row>
    <row r="23" spans="23:101" s="82" customFormat="1" ht="7.5" customHeight="1">
      <c r="AE23" s="83"/>
      <c r="AF23" s="339"/>
      <c r="AG23" s="339"/>
      <c r="AH23" s="81"/>
      <c r="AI23" s="83"/>
      <c r="AJ23" s="339"/>
      <c r="AK23" s="339"/>
      <c r="AL23" s="81"/>
      <c r="AM23" s="83"/>
      <c r="AN23" s="339"/>
      <c r="AO23" s="339"/>
      <c r="AP23" s="81"/>
      <c r="AQ23" s="83"/>
      <c r="AR23" s="339"/>
      <c r="AS23" s="339"/>
      <c r="AT23" s="81"/>
      <c r="AU23" s="83"/>
      <c r="AV23" s="339"/>
      <c r="AW23" s="339"/>
      <c r="AX23" s="81"/>
      <c r="AY23" s="83"/>
      <c r="AZ23" s="339"/>
      <c r="BA23" s="339"/>
      <c r="BB23" s="81"/>
      <c r="BC23" s="83"/>
      <c r="BD23" s="339"/>
      <c r="BE23" s="339"/>
      <c r="BF23" s="81"/>
      <c r="BG23" s="16"/>
      <c r="BH23" s="16"/>
      <c r="BI23" s="16"/>
      <c r="BJ23" s="16"/>
      <c r="BK23" s="16"/>
      <c r="BL23" s="16"/>
      <c r="BR23" s="16"/>
      <c r="BS23" s="16"/>
      <c r="BT23" s="16"/>
      <c r="BU23" s="16"/>
      <c r="BV23" s="16"/>
      <c r="BW23" s="16"/>
      <c r="BX23" s="16"/>
      <c r="BY23" s="16"/>
      <c r="BZ23" s="16"/>
      <c r="CA23" s="16"/>
      <c r="CB23" s="16"/>
      <c r="CC23" s="16"/>
      <c r="CD23" s="16"/>
      <c r="CE23" s="16"/>
      <c r="CF23" s="16"/>
      <c r="CG23" s="16"/>
      <c r="CH23" s="16"/>
      <c r="CI23" s="16"/>
      <c r="CJ23" s="16"/>
      <c r="CK23" s="16"/>
      <c r="CL23" s="16"/>
      <c r="CM23" s="16"/>
      <c r="CN23" s="16"/>
      <c r="CO23" s="16"/>
    </row>
    <row r="24" spans="23:101" s="82" customFormat="1" ht="7.5" customHeight="1">
      <c r="AD24" s="83"/>
      <c r="AE24" s="81"/>
      <c r="AF24" s="339"/>
      <c r="AG24" s="339"/>
      <c r="AH24" s="83"/>
      <c r="AI24" s="81"/>
      <c r="AJ24" s="339"/>
      <c r="AK24" s="339"/>
      <c r="AL24" s="83"/>
      <c r="AM24" s="81"/>
      <c r="AN24" s="339"/>
      <c r="AO24" s="339"/>
      <c r="AP24" s="83"/>
      <c r="AQ24" s="81"/>
      <c r="AR24" s="339"/>
      <c r="AS24" s="339"/>
      <c r="AT24" s="83"/>
      <c r="AU24" s="81"/>
      <c r="AV24" s="339"/>
      <c r="AW24" s="339"/>
      <c r="AX24" s="83"/>
      <c r="AY24" s="81"/>
      <c r="AZ24" s="339"/>
      <c r="BA24" s="339"/>
      <c r="BB24" s="83"/>
      <c r="BC24" s="81"/>
      <c r="BD24" s="339"/>
      <c r="BE24" s="339"/>
      <c r="BF24" s="83"/>
      <c r="BG24" s="81"/>
      <c r="BH24" s="16"/>
      <c r="BI24" s="16"/>
      <c r="BJ24" s="16"/>
      <c r="BK24" s="16"/>
      <c r="BL24" s="16"/>
      <c r="BR24" s="16"/>
      <c r="BS24" s="16"/>
      <c r="BT24" s="16"/>
      <c r="BU24" s="16"/>
      <c r="BV24" s="16"/>
      <c r="BW24" s="16"/>
      <c r="BX24" s="16"/>
      <c r="BY24" s="16"/>
      <c r="BZ24" s="16"/>
      <c r="CA24" s="16"/>
      <c r="CB24" s="16"/>
      <c r="CC24" s="16"/>
      <c r="CD24" s="16"/>
      <c r="CE24" s="16"/>
      <c r="CF24" s="16"/>
      <c r="CG24" s="16"/>
      <c r="CH24" s="16"/>
      <c r="CI24" s="16"/>
      <c r="CJ24" s="16"/>
      <c r="CK24" s="16"/>
      <c r="CL24" s="16"/>
      <c r="CM24" s="16"/>
      <c r="CN24" s="16"/>
      <c r="CO24" s="16"/>
    </row>
    <row r="25" spans="23:101" s="82" customFormat="1" ht="7.5" customHeight="1">
      <c r="AC25" s="83"/>
      <c r="AD25" s="339"/>
      <c r="AE25" s="339"/>
      <c r="AF25" s="81"/>
      <c r="AG25" s="83"/>
      <c r="AH25" s="339"/>
      <c r="AI25" s="339"/>
      <c r="AJ25" s="81"/>
      <c r="AK25" s="83"/>
      <c r="AL25" s="339"/>
      <c r="AM25" s="339"/>
      <c r="AN25" s="81"/>
      <c r="AO25" s="83"/>
      <c r="AP25" s="339"/>
      <c r="AQ25" s="339"/>
      <c r="AR25" s="81"/>
      <c r="AS25" s="83"/>
      <c r="AT25" s="339"/>
      <c r="AU25" s="339"/>
      <c r="AV25" s="81"/>
      <c r="AW25" s="83"/>
      <c r="AX25" s="339"/>
      <c r="AY25" s="339"/>
      <c r="AZ25" s="81"/>
      <c r="BA25" s="83"/>
      <c r="BB25" s="339"/>
      <c r="BC25" s="339"/>
      <c r="BD25" s="81"/>
      <c r="BE25" s="83"/>
      <c r="BF25" s="339"/>
      <c r="BG25" s="339"/>
      <c r="BH25" s="81"/>
      <c r="BI25" s="16"/>
      <c r="BJ25" s="16"/>
      <c r="BK25" s="16"/>
      <c r="BL25" s="16"/>
      <c r="BR25" s="16"/>
      <c r="BS25" s="16"/>
      <c r="BT25" s="16"/>
      <c r="BU25" s="16"/>
      <c r="BV25" s="16"/>
      <c r="BW25" s="16"/>
      <c r="BX25" s="16"/>
      <c r="BY25" s="16"/>
      <c r="BZ25" s="16"/>
      <c r="CA25" s="16"/>
      <c r="CB25" s="16"/>
      <c r="CC25" s="16"/>
      <c r="CD25" s="16"/>
      <c r="CE25" s="16"/>
      <c r="CF25" s="16"/>
      <c r="CG25" s="16"/>
      <c r="CH25" s="16"/>
      <c r="CI25" s="16"/>
      <c r="CJ25" s="16"/>
      <c r="CK25" s="16"/>
      <c r="CL25" s="16"/>
      <c r="CM25" s="16"/>
      <c r="CN25" s="16"/>
      <c r="CO25" s="16"/>
      <c r="CP25" s="16"/>
      <c r="CQ25" s="16"/>
      <c r="CR25" s="16"/>
      <c r="CS25" s="16"/>
      <c r="CT25" s="16"/>
      <c r="CU25" s="16"/>
      <c r="CV25" s="16"/>
    </row>
    <row r="26" spans="23:101" s="82" customFormat="1" ht="7.5" customHeight="1">
      <c r="AB26" s="83"/>
      <c r="AC26" s="81"/>
      <c r="AD26" s="339"/>
      <c r="AE26" s="339"/>
      <c r="AF26" s="83"/>
      <c r="AG26" s="81"/>
      <c r="AH26" s="339"/>
      <c r="AI26" s="339"/>
      <c r="AJ26" s="83"/>
      <c r="AK26" s="81"/>
      <c r="AL26" s="339"/>
      <c r="AM26" s="339"/>
      <c r="AN26" s="83"/>
      <c r="AO26" s="81"/>
      <c r="AP26" s="339"/>
      <c r="AQ26" s="339"/>
      <c r="AR26" s="83"/>
      <c r="AS26" s="81"/>
      <c r="AT26" s="339"/>
      <c r="AU26" s="339"/>
      <c r="AV26" s="83"/>
      <c r="AW26" s="81"/>
      <c r="AX26" s="339"/>
      <c r="AY26" s="339"/>
      <c r="AZ26" s="83"/>
      <c r="BA26" s="81"/>
      <c r="BB26" s="339"/>
      <c r="BC26" s="339"/>
      <c r="BD26" s="83"/>
      <c r="BE26" s="81"/>
      <c r="BF26" s="339"/>
      <c r="BG26" s="339"/>
      <c r="BH26" s="83"/>
      <c r="BI26" s="81"/>
      <c r="BJ26" s="16"/>
      <c r="BK26" s="16"/>
      <c r="BL26" s="16"/>
      <c r="BR26" s="16"/>
      <c r="BS26" s="16"/>
      <c r="BT26" s="16"/>
      <c r="BU26" s="16"/>
      <c r="BV26" s="16"/>
      <c r="BW26" s="16"/>
      <c r="BX26" s="16"/>
      <c r="BY26" s="16"/>
      <c r="BZ26" s="16"/>
      <c r="CA26" s="16"/>
      <c r="CB26" s="16"/>
      <c r="CC26" s="16"/>
      <c r="CD26" s="16"/>
      <c r="CE26" s="16"/>
      <c r="CF26" s="16"/>
      <c r="CG26" s="16"/>
      <c r="CH26" s="16"/>
      <c r="CI26" s="16"/>
      <c r="CJ26" s="16"/>
      <c r="CK26" s="16"/>
      <c r="CL26" s="16"/>
      <c r="CM26" s="16"/>
      <c r="CN26" s="16"/>
      <c r="CO26" s="16"/>
      <c r="CP26" s="16"/>
      <c r="CQ26" s="16"/>
      <c r="CR26" s="16"/>
      <c r="CS26" s="16"/>
      <c r="CT26" s="16"/>
      <c r="CU26" s="16"/>
      <c r="CV26" s="16"/>
    </row>
    <row r="27" spans="23:101" s="82" customFormat="1" ht="7.5" customHeight="1">
      <c r="AA27" s="83"/>
      <c r="AB27" s="339"/>
      <c r="AC27" s="339"/>
      <c r="AD27" s="81"/>
      <c r="AE27" s="83"/>
      <c r="AF27" s="339"/>
      <c r="AG27" s="339"/>
      <c r="AH27" s="81"/>
      <c r="AI27" s="83"/>
      <c r="AJ27" s="339"/>
      <c r="AK27" s="339"/>
      <c r="AL27" s="81"/>
      <c r="AM27" s="83"/>
      <c r="AN27" s="339"/>
      <c r="AO27" s="339"/>
      <c r="AP27" s="81"/>
      <c r="AQ27" s="83"/>
      <c r="AR27" s="339"/>
      <c r="AS27" s="339"/>
      <c r="AT27" s="81"/>
      <c r="AU27" s="83"/>
      <c r="AV27" s="339"/>
      <c r="AW27" s="339"/>
      <c r="AX27" s="81"/>
      <c r="AY27" s="83"/>
      <c r="AZ27" s="339"/>
      <c r="BA27" s="339"/>
      <c r="BB27" s="81"/>
      <c r="BC27" s="83"/>
      <c r="BD27" s="339"/>
      <c r="BE27" s="339"/>
      <c r="BF27" s="81"/>
      <c r="BG27" s="83"/>
      <c r="BH27" s="339"/>
      <c r="BI27" s="339"/>
      <c r="BJ27" s="81"/>
      <c r="BK27" s="16"/>
      <c r="BL27" s="16"/>
      <c r="BR27" s="16"/>
      <c r="BS27" s="16"/>
      <c r="BT27" s="16"/>
      <c r="BU27" s="16"/>
      <c r="BV27" s="16"/>
      <c r="BW27" s="16"/>
      <c r="BX27" s="16"/>
      <c r="BY27" s="16"/>
      <c r="BZ27" s="16"/>
      <c r="CA27" s="16"/>
      <c r="CB27" s="16"/>
      <c r="CC27" s="16"/>
      <c r="CD27" s="16"/>
      <c r="CE27" s="16"/>
      <c r="CF27" s="16"/>
      <c r="CG27" s="16"/>
      <c r="CH27" s="16"/>
      <c r="CI27" s="16"/>
      <c r="CJ27" s="16"/>
      <c r="CK27" s="16"/>
      <c r="CL27" s="16"/>
      <c r="CM27" s="16"/>
      <c r="CN27" s="16"/>
      <c r="CO27" s="16"/>
      <c r="CP27" s="16"/>
      <c r="CQ27" s="16"/>
      <c r="CR27" s="16"/>
      <c r="CS27" s="16"/>
      <c r="CT27" s="16"/>
      <c r="CU27" s="16"/>
      <c r="CV27" s="16"/>
      <c r="CW27" s="16"/>
    </row>
    <row r="28" spans="23:101" s="82" customFormat="1" ht="7.5" customHeight="1">
      <c r="Z28" s="83"/>
      <c r="AA28" s="81"/>
      <c r="AB28" s="339"/>
      <c r="AC28" s="339"/>
      <c r="AD28" s="83"/>
      <c r="AE28" s="81"/>
      <c r="AF28" s="339"/>
      <c r="AG28" s="339"/>
      <c r="AH28" s="83"/>
      <c r="AI28" s="81"/>
      <c r="AJ28" s="339"/>
      <c r="AK28" s="339"/>
      <c r="AL28" s="83"/>
      <c r="AM28" s="81"/>
      <c r="AN28" s="339"/>
      <c r="AO28" s="339"/>
      <c r="AP28" s="83"/>
      <c r="AQ28" s="81"/>
      <c r="AR28" s="339"/>
      <c r="AS28" s="339"/>
      <c r="AT28" s="83"/>
      <c r="AU28" s="81"/>
      <c r="AV28" s="339"/>
      <c r="AW28" s="339"/>
      <c r="AX28" s="83"/>
      <c r="AY28" s="81"/>
      <c r="AZ28" s="339"/>
      <c r="BA28" s="339"/>
      <c r="BB28" s="83"/>
      <c r="BC28" s="81"/>
      <c r="BD28" s="339"/>
      <c r="BE28" s="339"/>
      <c r="BF28" s="83"/>
      <c r="BG28" s="81"/>
      <c r="BH28" s="339"/>
      <c r="BI28" s="339"/>
      <c r="BJ28" s="83"/>
      <c r="BK28" s="81"/>
      <c r="BL28" s="16"/>
      <c r="BR28" s="16"/>
      <c r="BS28" s="16"/>
      <c r="BT28" s="16"/>
      <c r="BU28" s="16"/>
      <c r="BV28" s="16"/>
      <c r="BW28" s="16"/>
      <c r="BX28" s="16"/>
      <c r="BY28" s="16"/>
      <c r="BZ28" s="16"/>
      <c r="CA28" s="16"/>
      <c r="CB28" s="16"/>
      <c r="CC28" s="16"/>
      <c r="CD28" s="16"/>
      <c r="CE28" s="16"/>
      <c r="CF28" s="16"/>
      <c r="CG28" s="16"/>
      <c r="CH28" s="16"/>
      <c r="CI28" s="16"/>
      <c r="CJ28" s="16"/>
      <c r="CK28" s="16"/>
      <c r="CL28" s="16"/>
      <c r="CM28" s="16"/>
      <c r="CN28" s="16"/>
      <c r="CO28" s="16"/>
      <c r="CP28" s="16"/>
      <c r="CQ28" s="16"/>
      <c r="CR28" s="16"/>
      <c r="CS28" s="16"/>
      <c r="CT28" s="16"/>
      <c r="CU28" s="16"/>
      <c r="CV28" s="16"/>
      <c r="CW28" s="16"/>
    </row>
    <row r="29" spans="23:101" s="82" customFormat="1" ht="7.5" customHeight="1" thickBot="1">
      <c r="Y29" s="83"/>
      <c r="AB29" s="81"/>
      <c r="AC29" s="83"/>
      <c r="AF29" s="81"/>
      <c r="AG29" s="83"/>
      <c r="AJ29" s="81"/>
      <c r="AK29" s="83"/>
      <c r="AN29" s="81"/>
      <c r="AO29" s="83"/>
      <c r="AR29" s="81"/>
      <c r="AS29" s="83"/>
      <c r="AV29" s="81"/>
      <c r="AW29" s="83"/>
      <c r="AZ29" s="81"/>
      <c r="BA29" s="83"/>
      <c r="BD29" s="81"/>
      <c r="BE29" s="83"/>
      <c r="BH29" s="81"/>
      <c r="BI29" s="83"/>
      <c r="BL29" s="81"/>
      <c r="BR29" s="16"/>
      <c r="BS29" s="16"/>
      <c r="BT29" s="16"/>
      <c r="BU29" s="16"/>
      <c r="BV29" s="16"/>
      <c r="BW29" s="16"/>
      <c r="BX29" s="16"/>
      <c r="BY29" s="16"/>
      <c r="BZ29" s="16"/>
      <c r="CA29" s="16"/>
      <c r="CB29" s="16"/>
      <c r="CC29" s="16"/>
      <c r="CD29" s="16"/>
      <c r="CE29" s="16"/>
      <c r="CF29" s="16"/>
      <c r="CG29" s="16"/>
      <c r="CH29" s="16"/>
      <c r="CI29" s="16"/>
      <c r="CJ29" s="16"/>
      <c r="CK29" s="16"/>
      <c r="CL29" s="16"/>
      <c r="CM29" s="16"/>
      <c r="CN29" s="16"/>
      <c r="CO29" s="16"/>
      <c r="CP29" s="16"/>
      <c r="CQ29" s="16"/>
      <c r="CR29" s="16"/>
      <c r="CS29" s="16"/>
      <c r="CT29" s="16"/>
      <c r="CU29" s="16"/>
      <c r="CV29" s="16"/>
      <c r="CW29" s="16"/>
    </row>
    <row r="30" spans="23:101" ht="7.5" customHeight="1">
      <c r="W30" s="304" t="s">
        <v>247</v>
      </c>
      <c r="X30" s="304"/>
      <c r="Y30" s="355"/>
      <c r="Z30" s="356"/>
      <c r="AA30" s="356"/>
      <c r="AB30" s="357"/>
      <c r="AC30" s="364"/>
      <c r="AD30" s="356"/>
      <c r="AE30" s="356"/>
      <c r="AF30" s="357"/>
      <c r="AG30" s="364"/>
      <c r="AH30" s="356"/>
      <c r="AI30" s="356"/>
      <c r="AJ30" s="357"/>
      <c r="AK30" s="364"/>
      <c r="AL30" s="356"/>
      <c r="AM30" s="356"/>
      <c r="AN30" s="357"/>
      <c r="AO30" s="364"/>
      <c r="AP30" s="356"/>
      <c r="AQ30" s="356"/>
      <c r="AR30" s="357"/>
      <c r="AS30" s="364"/>
      <c r="AT30" s="356"/>
      <c r="AU30" s="356"/>
      <c r="AV30" s="357"/>
      <c r="AW30" s="364"/>
      <c r="AX30" s="356"/>
      <c r="AY30" s="356"/>
      <c r="AZ30" s="357"/>
      <c r="BA30" s="364"/>
      <c r="BB30" s="356"/>
      <c r="BC30" s="356"/>
      <c r="BD30" s="357"/>
      <c r="BE30" s="364"/>
      <c r="BF30" s="356"/>
      <c r="BG30" s="356"/>
      <c r="BH30" s="357"/>
      <c r="BI30" s="364"/>
      <c r="BJ30" s="356"/>
      <c r="BK30" s="356"/>
      <c r="BL30" s="377"/>
    </row>
    <row r="31" spans="23:101" ht="7.5" customHeight="1">
      <c r="W31" s="304"/>
      <c r="X31" s="304"/>
      <c r="Y31" s="358"/>
      <c r="Z31" s="359"/>
      <c r="AA31" s="359"/>
      <c r="AB31" s="360"/>
      <c r="AC31" s="365"/>
      <c r="AD31" s="359"/>
      <c r="AE31" s="359"/>
      <c r="AF31" s="360"/>
      <c r="AG31" s="365"/>
      <c r="AH31" s="359"/>
      <c r="AI31" s="359"/>
      <c r="AJ31" s="360"/>
      <c r="AK31" s="365"/>
      <c r="AL31" s="359"/>
      <c r="AM31" s="359"/>
      <c r="AN31" s="360"/>
      <c r="AO31" s="365"/>
      <c r="AP31" s="359"/>
      <c r="AQ31" s="359"/>
      <c r="AR31" s="360"/>
      <c r="AS31" s="365"/>
      <c r="AT31" s="359"/>
      <c r="AU31" s="359"/>
      <c r="AV31" s="360"/>
      <c r="AW31" s="365"/>
      <c r="AX31" s="359"/>
      <c r="AY31" s="359"/>
      <c r="AZ31" s="360"/>
      <c r="BA31" s="365"/>
      <c r="BB31" s="359"/>
      <c r="BC31" s="359"/>
      <c r="BD31" s="360"/>
      <c r="BE31" s="365"/>
      <c r="BF31" s="359"/>
      <c r="BG31" s="359"/>
      <c r="BH31" s="360"/>
      <c r="BI31" s="365"/>
      <c r="BJ31" s="359"/>
      <c r="BK31" s="359"/>
      <c r="BL31" s="378"/>
    </row>
    <row r="32" spans="23:101" ht="7.5" customHeight="1">
      <c r="W32" s="304"/>
      <c r="X32" s="304"/>
      <c r="Y32" s="358"/>
      <c r="Z32" s="359"/>
      <c r="AA32" s="359"/>
      <c r="AB32" s="360"/>
      <c r="AC32" s="365"/>
      <c r="AD32" s="359"/>
      <c r="AE32" s="359"/>
      <c r="AF32" s="360"/>
      <c r="AG32" s="365"/>
      <c r="AH32" s="359"/>
      <c r="AI32" s="359"/>
      <c r="AJ32" s="360"/>
      <c r="AK32" s="365"/>
      <c r="AL32" s="359"/>
      <c r="AM32" s="359"/>
      <c r="AN32" s="360"/>
      <c r="AO32" s="365"/>
      <c r="AP32" s="359"/>
      <c r="AQ32" s="359"/>
      <c r="AR32" s="360"/>
      <c r="AS32" s="365"/>
      <c r="AT32" s="359"/>
      <c r="AU32" s="359"/>
      <c r="AV32" s="360"/>
      <c r="AW32" s="365"/>
      <c r="AX32" s="359"/>
      <c r="AY32" s="359"/>
      <c r="AZ32" s="360"/>
      <c r="BA32" s="365"/>
      <c r="BB32" s="359"/>
      <c r="BC32" s="359"/>
      <c r="BD32" s="360"/>
      <c r="BE32" s="365"/>
      <c r="BF32" s="359"/>
      <c r="BG32" s="359"/>
      <c r="BH32" s="360"/>
      <c r="BI32" s="365"/>
      <c r="BJ32" s="359"/>
      <c r="BK32" s="359"/>
      <c r="BL32" s="378"/>
    </row>
    <row r="33" spans="3:70" ht="7.5" customHeight="1" thickBot="1">
      <c r="W33" s="304"/>
      <c r="X33" s="304"/>
      <c r="Y33" s="361"/>
      <c r="Z33" s="362"/>
      <c r="AA33" s="362"/>
      <c r="AB33" s="363"/>
      <c r="AC33" s="366"/>
      <c r="AD33" s="362"/>
      <c r="AE33" s="362"/>
      <c r="AF33" s="363"/>
      <c r="AG33" s="366"/>
      <c r="AH33" s="362"/>
      <c r="AI33" s="362"/>
      <c r="AJ33" s="363"/>
      <c r="AK33" s="366"/>
      <c r="AL33" s="362"/>
      <c r="AM33" s="362"/>
      <c r="AN33" s="363"/>
      <c r="AO33" s="366"/>
      <c r="AP33" s="362"/>
      <c r="AQ33" s="362"/>
      <c r="AR33" s="363"/>
      <c r="AS33" s="366"/>
      <c r="AT33" s="362"/>
      <c r="AU33" s="362"/>
      <c r="AV33" s="363"/>
      <c r="AW33" s="366"/>
      <c r="AX33" s="362"/>
      <c r="AY33" s="362"/>
      <c r="AZ33" s="363"/>
      <c r="BA33" s="366"/>
      <c r="BB33" s="362"/>
      <c r="BC33" s="362"/>
      <c r="BD33" s="363"/>
      <c r="BE33" s="366"/>
      <c r="BF33" s="362"/>
      <c r="BG33" s="362"/>
      <c r="BH33" s="363"/>
      <c r="BI33" s="366"/>
      <c r="BJ33" s="362"/>
      <c r="BK33" s="362"/>
      <c r="BL33" s="379"/>
    </row>
    <row r="34" spans="3:70" ht="30" customHeight="1" thickBot="1">
      <c r="Y34" s="375" t="s">
        <v>246</v>
      </c>
      <c r="Z34" s="376"/>
      <c r="AA34" s="376"/>
      <c r="AB34" s="376"/>
      <c r="AC34" s="376"/>
      <c r="AD34" s="376"/>
      <c r="AE34" s="376"/>
      <c r="AF34" s="376"/>
      <c r="AG34" s="376"/>
      <c r="AH34" s="376"/>
      <c r="AI34" s="376"/>
      <c r="AJ34" s="376"/>
      <c r="AK34" s="376"/>
      <c r="AL34" s="376"/>
      <c r="AM34" s="376"/>
      <c r="AN34" s="376"/>
      <c r="AO34" s="376"/>
      <c r="AP34" s="376"/>
      <c r="AQ34" s="376"/>
      <c r="AR34" s="376"/>
      <c r="AS34" s="376"/>
      <c r="AT34" s="376"/>
      <c r="AU34" s="376"/>
      <c r="AV34" s="376"/>
      <c r="AW34" s="376"/>
      <c r="AX34" s="376"/>
      <c r="AY34" s="376"/>
      <c r="AZ34" s="376"/>
      <c r="BA34" s="376"/>
      <c r="BB34" s="376"/>
      <c r="BC34" s="376"/>
      <c r="BD34" s="376"/>
      <c r="BE34" s="376"/>
      <c r="BF34" s="376"/>
      <c r="BG34" s="376"/>
      <c r="BH34" s="376"/>
      <c r="BI34" s="376"/>
      <c r="BJ34" s="376"/>
      <c r="BK34" s="376"/>
      <c r="BL34" s="376"/>
      <c r="BM34" s="372" t="s">
        <v>245</v>
      </c>
      <c r="BN34" s="373"/>
      <c r="BO34" s="373"/>
      <c r="BP34" s="373"/>
      <c r="BQ34" s="373"/>
      <c r="BR34" s="374"/>
    </row>
    <row r="35" spans="3:70" ht="149.25" customHeight="1" thickBot="1">
      <c r="W35" s="89" t="s">
        <v>244</v>
      </c>
      <c r="X35" s="88" t="s">
        <v>185</v>
      </c>
      <c r="Y35" s="369" t="s">
        <v>243</v>
      </c>
      <c r="Z35" s="370"/>
      <c r="AA35" s="370"/>
      <c r="AB35" s="371"/>
      <c r="AC35" s="369" t="s">
        <v>242</v>
      </c>
      <c r="AD35" s="370"/>
      <c r="AE35" s="370"/>
      <c r="AF35" s="371"/>
      <c r="AG35" s="369" t="s">
        <v>241</v>
      </c>
      <c r="AH35" s="370"/>
      <c r="AI35" s="370"/>
      <c r="AJ35" s="371"/>
      <c r="AK35" s="369" t="s">
        <v>240</v>
      </c>
      <c r="AL35" s="370"/>
      <c r="AM35" s="370"/>
      <c r="AN35" s="371"/>
      <c r="AO35" s="369" t="s">
        <v>239</v>
      </c>
      <c r="AP35" s="370"/>
      <c r="AQ35" s="370"/>
      <c r="AR35" s="371"/>
      <c r="AS35" s="369" t="s">
        <v>238</v>
      </c>
      <c r="AT35" s="370"/>
      <c r="AU35" s="370"/>
      <c r="AV35" s="371"/>
      <c r="AW35" s="369" t="s">
        <v>237</v>
      </c>
      <c r="AX35" s="370"/>
      <c r="AY35" s="370"/>
      <c r="AZ35" s="371"/>
      <c r="BA35" s="369" t="s">
        <v>236</v>
      </c>
      <c r="BB35" s="370"/>
      <c r="BC35" s="370"/>
      <c r="BD35" s="371"/>
      <c r="BE35" s="369" t="s">
        <v>235</v>
      </c>
      <c r="BF35" s="370"/>
      <c r="BG35" s="370"/>
      <c r="BH35" s="371"/>
      <c r="BI35" s="369" t="s">
        <v>234</v>
      </c>
      <c r="BJ35" s="370"/>
      <c r="BK35" s="370"/>
      <c r="BL35" s="371"/>
      <c r="BM35" s="87" t="s">
        <v>233</v>
      </c>
      <c r="BN35" s="86" t="s">
        <v>232</v>
      </c>
      <c r="BO35" s="86" t="s">
        <v>231</v>
      </c>
      <c r="BP35" s="86" t="s">
        <v>230</v>
      </c>
      <c r="BQ35" s="85" t="s">
        <v>229</v>
      </c>
      <c r="BR35" s="84" t="s">
        <v>228</v>
      </c>
    </row>
    <row r="36" spans="3:70" ht="7.5" customHeight="1">
      <c r="C36" s="82"/>
      <c r="D36" s="82"/>
      <c r="E36" s="82"/>
      <c r="F36" s="82"/>
      <c r="G36" s="82"/>
      <c r="H36" s="82"/>
      <c r="I36" s="82"/>
      <c r="J36" s="82"/>
      <c r="K36" s="82"/>
      <c r="L36" s="82"/>
      <c r="M36" s="82"/>
      <c r="N36" s="82"/>
      <c r="O36" s="82"/>
      <c r="P36" s="82"/>
      <c r="Q36" s="82"/>
      <c r="R36" s="82"/>
      <c r="S36" s="82"/>
      <c r="T36" s="82"/>
      <c r="U36" s="82"/>
      <c r="V36" s="83"/>
      <c r="W36" s="368" t="s">
        <v>227</v>
      </c>
      <c r="X36" s="367"/>
      <c r="Y36" s="349"/>
      <c r="Z36" s="347"/>
      <c r="AA36" s="347"/>
      <c r="AB36" s="348"/>
      <c r="AC36" s="346"/>
      <c r="AD36" s="347"/>
      <c r="AE36" s="347"/>
      <c r="AF36" s="348"/>
      <c r="AG36" s="346"/>
      <c r="AH36" s="347"/>
      <c r="AI36" s="347"/>
      <c r="AJ36" s="348"/>
      <c r="AK36" s="346"/>
      <c r="AL36" s="347"/>
      <c r="AM36" s="347"/>
      <c r="AN36" s="348"/>
      <c r="AO36" s="346"/>
      <c r="AP36" s="347"/>
      <c r="AQ36" s="347"/>
      <c r="AR36" s="348"/>
      <c r="AS36" s="346"/>
      <c r="AT36" s="347"/>
      <c r="AU36" s="347"/>
      <c r="AV36" s="348"/>
      <c r="AW36" s="346"/>
      <c r="AX36" s="347"/>
      <c r="AY36" s="347"/>
      <c r="AZ36" s="348"/>
      <c r="BA36" s="346"/>
      <c r="BB36" s="347"/>
      <c r="BC36" s="347"/>
      <c r="BD36" s="348"/>
      <c r="BE36" s="346"/>
      <c r="BF36" s="347"/>
      <c r="BG36" s="347"/>
      <c r="BH36" s="348"/>
      <c r="BI36" s="346"/>
      <c r="BJ36" s="347"/>
      <c r="BK36" s="347"/>
      <c r="BL36" s="351"/>
      <c r="BM36" s="354"/>
      <c r="BN36" s="353"/>
      <c r="BO36" s="353"/>
      <c r="BP36" s="353"/>
      <c r="BQ36" s="350"/>
      <c r="BR36" s="352">
        <f>BM36-MAX(BN36:BQ39)</f>
        <v>0</v>
      </c>
    </row>
    <row r="37" spans="3:70" ht="7.5" customHeight="1">
      <c r="C37" s="82"/>
      <c r="D37" s="82"/>
      <c r="E37" s="82"/>
      <c r="F37" s="82"/>
      <c r="G37" s="82"/>
      <c r="H37" s="82"/>
      <c r="I37" s="82"/>
      <c r="J37" s="82"/>
      <c r="K37" s="82"/>
      <c r="L37" s="82"/>
      <c r="M37" s="82"/>
      <c r="N37" s="82"/>
      <c r="O37" s="82"/>
      <c r="P37" s="82"/>
      <c r="Q37" s="82"/>
      <c r="R37" s="82"/>
      <c r="S37" s="82"/>
      <c r="T37" s="82"/>
      <c r="U37" s="83"/>
      <c r="V37" s="82"/>
      <c r="W37" s="340"/>
      <c r="X37" s="341"/>
      <c r="Y37" s="344"/>
      <c r="Z37" s="316"/>
      <c r="AA37" s="316"/>
      <c r="AB37" s="317"/>
      <c r="AC37" s="315"/>
      <c r="AD37" s="316"/>
      <c r="AE37" s="316"/>
      <c r="AF37" s="317"/>
      <c r="AG37" s="315"/>
      <c r="AH37" s="316"/>
      <c r="AI37" s="316"/>
      <c r="AJ37" s="317"/>
      <c r="AK37" s="315"/>
      <c r="AL37" s="316"/>
      <c r="AM37" s="316"/>
      <c r="AN37" s="317"/>
      <c r="AO37" s="315"/>
      <c r="AP37" s="316"/>
      <c r="AQ37" s="316"/>
      <c r="AR37" s="317"/>
      <c r="AS37" s="315"/>
      <c r="AT37" s="316"/>
      <c r="AU37" s="316"/>
      <c r="AV37" s="317"/>
      <c r="AW37" s="315"/>
      <c r="AX37" s="316"/>
      <c r="AY37" s="316"/>
      <c r="AZ37" s="317"/>
      <c r="BA37" s="315"/>
      <c r="BB37" s="316"/>
      <c r="BC37" s="316"/>
      <c r="BD37" s="317"/>
      <c r="BE37" s="315"/>
      <c r="BF37" s="316"/>
      <c r="BG37" s="316"/>
      <c r="BH37" s="317"/>
      <c r="BI37" s="315"/>
      <c r="BJ37" s="316"/>
      <c r="BK37" s="316"/>
      <c r="BL37" s="328"/>
      <c r="BM37" s="325"/>
      <c r="BN37" s="322"/>
      <c r="BO37" s="322"/>
      <c r="BP37" s="322"/>
      <c r="BQ37" s="332"/>
      <c r="BR37" s="331"/>
    </row>
    <row r="38" spans="3:70" ht="7.5" customHeight="1">
      <c r="C38" s="82"/>
      <c r="D38" s="82"/>
      <c r="E38" s="82"/>
      <c r="F38" s="82"/>
      <c r="G38" s="82"/>
      <c r="H38" s="82"/>
      <c r="I38" s="82"/>
      <c r="J38" s="82"/>
      <c r="K38" s="82"/>
      <c r="L38" s="82"/>
      <c r="M38" s="82"/>
      <c r="N38" s="82"/>
      <c r="O38" s="82"/>
      <c r="P38" s="82"/>
      <c r="Q38" s="82"/>
      <c r="R38" s="82"/>
      <c r="S38" s="82"/>
      <c r="T38" s="83"/>
      <c r="U38" s="81"/>
      <c r="V38" s="82"/>
      <c r="W38" s="340"/>
      <c r="X38" s="341"/>
      <c r="Y38" s="344"/>
      <c r="Z38" s="316"/>
      <c r="AA38" s="316"/>
      <c r="AB38" s="317"/>
      <c r="AC38" s="315"/>
      <c r="AD38" s="316"/>
      <c r="AE38" s="316"/>
      <c r="AF38" s="317"/>
      <c r="AG38" s="315"/>
      <c r="AH38" s="316"/>
      <c r="AI38" s="316"/>
      <c r="AJ38" s="317"/>
      <c r="AK38" s="315"/>
      <c r="AL38" s="316"/>
      <c r="AM38" s="316"/>
      <c r="AN38" s="317"/>
      <c r="AO38" s="315"/>
      <c r="AP38" s="316"/>
      <c r="AQ38" s="316"/>
      <c r="AR38" s="317"/>
      <c r="AS38" s="315"/>
      <c r="AT38" s="316"/>
      <c r="AU38" s="316"/>
      <c r="AV38" s="317"/>
      <c r="AW38" s="315"/>
      <c r="AX38" s="316"/>
      <c r="AY38" s="316"/>
      <c r="AZ38" s="317"/>
      <c r="BA38" s="315"/>
      <c r="BB38" s="316"/>
      <c r="BC38" s="316"/>
      <c r="BD38" s="317"/>
      <c r="BE38" s="315"/>
      <c r="BF38" s="316"/>
      <c r="BG38" s="316"/>
      <c r="BH38" s="317"/>
      <c r="BI38" s="315"/>
      <c r="BJ38" s="316"/>
      <c r="BK38" s="316"/>
      <c r="BL38" s="328"/>
      <c r="BM38" s="325"/>
      <c r="BN38" s="322"/>
      <c r="BO38" s="322"/>
      <c r="BP38" s="322"/>
      <c r="BQ38" s="332"/>
      <c r="BR38" s="331"/>
    </row>
    <row r="39" spans="3:70" ht="7.5" customHeight="1">
      <c r="C39" s="82"/>
      <c r="D39" s="82"/>
      <c r="E39" s="82"/>
      <c r="F39" s="82"/>
      <c r="G39" s="82"/>
      <c r="H39" s="82"/>
      <c r="I39" s="82"/>
      <c r="J39" s="82"/>
      <c r="K39" s="82"/>
      <c r="L39" s="82"/>
      <c r="M39" s="82"/>
      <c r="N39" s="82"/>
      <c r="O39" s="82"/>
      <c r="P39" s="82"/>
      <c r="Q39" s="82"/>
      <c r="R39" s="82"/>
      <c r="S39" s="83"/>
      <c r="T39" s="339"/>
      <c r="U39" s="339"/>
      <c r="V39" s="81"/>
      <c r="W39" s="340"/>
      <c r="X39" s="341"/>
      <c r="Y39" s="345"/>
      <c r="Z39" s="336"/>
      <c r="AA39" s="336"/>
      <c r="AB39" s="337"/>
      <c r="AC39" s="335"/>
      <c r="AD39" s="336"/>
      <c r="AE39" s="336"/>
      <c r="AF39" s="337"/>
      <c r="AG39" s="335"/>
      <c r="AH39" s="336"/>
      <c r="AI39" s="336"/>
      <c r="AJ39" s="337"/>
      <c r="AK39" s="335"/>
      <c r="AL39" s="336"/>
      <c r="AM39" s="336"/>
      <c r="AN39" s="337"/>
      <c r="AO39" s="335"/>
      <c r="AP39" s="336"/>
      <c r="AQ39" s="336"/>
      <c r="AR39" s="337"/>
      <c r="AS39" s="335"/>
      <c r="AT39" s="336"/>
      <c r="AU39" s="336"/>
      <c r="AV39" s="337"/>
      <c r="AW39" s="335"/>
      <c r="AX39" s="336"/>
      <c r="AY39" s="336"/>
      <c r="AZ39" s="337"/>
      <c r="BA39" s="335"/>
      <c r="BB39" s="336"/>
      <c r="BC39" s="336"/>
      <c r="BD39" s="337"/>
      <c r="BE39" s="335"/>
      <c r="BF39" s="336"/>
      <c r="BG39" s="336"/>
      <c r="BH39" s="337"/>
      <c r="BI39" s="335"/>
      <c r="BJ39" s="336"/>
      <c r="BK39" s="336"/>
      <c r="BL39" s="338"/>
      <c r="BM39" s="325"/>
      <c r="BN39" s="322"/>
      <c r="BO39" s="322"/>
      <c r="BP39" s="322"/>
      <c r="BQ39" s="332"/>
      <c r="BR39" s="331"/>
    </row>
    <row r="40" spans="3:70" ht="7.5" customHeight="1">
      <c r="C40" s="82"/>
      <c r="D40" s="82"/>
      <c r="E40" s="82"/>
      <c r="F40" s="82"/>
      <c r="G40" s="82"/>
      <c r="H40" s="82"/>
      <c r="I40" s="82"/>
      <c r="J40" s="82"/>
      <c r="K40" s="82"/>
      <c r="L40" s="82"/>
      <c r="M40" s="82"/>
      <c r="N40" s="82"/>
      <c r="O40" s="82"/>
      <c r="P40" s="82"/>
      <c r="Q40" s="82"/>
      <c r="R40" s="83"/>
      <c r="S40" s="81"/>
      <c r="T40" s="339"/>
      <c r="U40" s="339"/>
      <c r="V40" s="83"/>
      <c r="W40" s="340" t="s">
        <v>226</v>
      </c>
      <c r="X40" s="341"/>
      <c r="Y40" s="343"/>
      <c r="Z40" s="313"/>
      <c r="AA40" s="313"/>
      <c r="AB40" s="314"/>
      <c r="AC40" s="312"/>
      <c r="AD40" s="313"/>
      <c r="AE40" s="313"/>
      <c r="AF40" s="314"/>
      <c r="AG40" s="312"/>
      <c r="AH40" s="313"/>
      <c r="AI40" s="313"/>
      <c r="AJ40" s="314"/>
      <c r="AK40" s="312"/>
      <c r="AL40" s="313"/>
      <c r="AM40" s="313"/>
      <c r="AN40" s="314"/>
      <c r="AO40" s="312"/>
      <c r="AP40" s="313"/>
      <c r="AQ40" s="313"/>
      <c r="AR40" s="314"/>
      <c r="AS40" s="312"/>
      <c r="AT40" s="313"/>
      <c r="AU40" s="313"/>
      <c r="AV40" s="314"/>
      <c r="AW40" s="312"/>
      <c r="AX40" s="313"/>
      <c r="AY40" s="313"/>
      <c r="AZ40" s="314"/>
      <c r="BA40" s="312"/>
      <c r="BB40" s="313"/>
      <c r="BC40" s="313"/>
      <c r="BD40" s="314"/>
      <c r="BE40" s="312"/>
      <c r="BF40" s="313"/>
      <c r="BG40" s="313"/>
      <c r="BH40" s="314"/>
      <c r="BI40" s="312"/>
      <c r="BJ40" s="313"/>
      <c r="BK40" s="313"/>
      <c r="BL40" s="327"/>
      <c r="BM40" s="325"/>
      <c r="BN40" s="322"/>
      <c r="BO40" s="322"/>
      <c r="BP40" s="322"/>
      <c r="BQ40" s="332"/>
      <c r="BR40" s="331">
        <f>BM40-MAX(BN40:BQ43)</f>
        <v>0</v>
      </c>
    </row>
    <row r="41" spans="3:70" ht="7.5" customHeight="1">
      <c r="C41" s="82"/>
      <c r="D41" s="82"/>
      <c r="E41" s="82"/>
      <c r="F41" s="82"/>
      <c r="G41" s="82"/>
      <c r="H41" s="82"/>
      <c r="I41" s="82"/>
      <c r="J41" s="82"/>
      <c r="K41" s="82"/>
      <c r="L41" s="82"/>
      <c r="M41" s="82"/>
      <c r="N41" s="82"/>
      <c r="O41" s="82"/>
      <c r="P41" s="82"/>
      <c r="Q41" s="83"/>
      <c r="R41" s="339"/>
      <c r="S41" s="339"/>
      <c r="T41" s="81"/>
      <c r="U41" s="83"/>
      <c r="V41" s="82"/>
      <c r="W41" s="340"/>
      <c r="X41" s="341"/>
      <c r="Y41" s="344"/>
      <c r="Z41" s="316"/>
      <c r="AA41" s="316"/>
      <c r="AB41" s="317"/>
      <c r="AC41" s="315"/>
      <c r="AD41" s="316"/>
      <c r="AE41" s="316"/>
      <c r="AF41" s="317"/>
      <c r="AG41" s="315"/>
      <c r="AH41" s="316"/>
      <c r="AI41" s="316"/>
      <c r="AJ41" s="317"/>
      <c r="AK41" s="315"/>
      <c r="AL41" s="316"/>
      <c r="AM41" s="316"/>
      <c r="AN41" s="317"/>
      <c r="AO41" s="315"/>
      <c r="AP41" s="316"/>
      <c r="AQ41" s="316"/>
      <c r="AR41" s="317"/>
      <c r="AS41" s="315"/>
      <c r="AT41" s="316"/>
      <c r="AU41" s="316"/>
      <c r="AV41" s="317"/>
      <c r="AW41" s="315"/>
      <c r="AX41" s="316"/>
      <c r="AY41" s="316"/>
      <c r="AZ41" s="317"/>
      <c r="BA41" s="315"/>
      <c r="BB41" s="316"/>
      <c r="BC41" s="316"/>
      <c r="BD41" s="317"/>
      <c r="BE41" s="315"/>
      <c r="BF41" s="316"/>
      <c r="BG41" s="316"/>
      <c r="BH41" s="317"/>
      <c r="BI41" s="315"/>
      <c r="BJ41" s="316"/>
      <c r="BK41" s="316"/>
      <c r="BL41" s="328"/>
      <c r="BM41" s="325"/>
      <c r="BN41" s="322"/>
      <c r="BO41" s="322"/>
      <c r="BP41" s="322"/>
      <c r="BQ41" s="332"/>
      <c r="BR41" s="331"/>
    </row>
    <row r="42" spans="3:70" ht="7.5" customHeight="1">
      <c r="C42" s="82"/>
      <c r="D42" s="82"/>
      <c r="E42" s="82"/>
      <c r="F42" s="82"/>
      <c r="G42" s="82"/>
      <c r="H42" s="82"/>
      <c r="I42" s="82"/>
      <c r="J42" s="82"/>
      <c r="K42" s="82"/>
      <c r="L42" s="82"/>
      <c r="M42" s="82"/>
      <c r="N42" s="82"/>
      <c r="O42" s="82"/>
      <c r="P42" s="83"/>
      <c r="Q42" s="81"/>
      <c r="R42" s="339"/>
      <c r="S42" s="339"/>
      <c r="T42" s="83"/>
      <c r="U42" s="81"/>
      <c r="V42" s="82"/>
      <c r="W42" s="340"/>
      <c r="X42" s="341"/>
      <c r="Y42" s="344"/>
      <c r="Z42" s="316"/>
      <c r="AA42" s="316"/>
      <c r="AB42" s="317"/>
      <c r="AC42" s="315"/>
      <c r="AD42" s="316"/>
      <c r="AE42" s="316"/>
      <c r="AF42" s="317"/>
      <c r="AG42" s="315"/>
      <c r="AH42" s="316"/>
      <c r="AI42" s="316"/>
      <c r="AJ42" s="317"/>
      <c r="AK42" s="315"/>
      <c r="AL42" s="316"/>
      <c r="AM42" s="316"/>
      <c r="AN42" s="317"/>
      <c r="AO42" s="315"/>
      <c r="AP42" s="316"/>
      <c r="AQ42" s="316"/>
      <c r="AR42" s="317"/>
      <c r="AS42" s="315"/>
      <c r="AT42" s="316"/>
      <c r="AU42" s="316"/>
      <c r="AV42" s="317"/>
      <c r="AW42" s="315"/>
      <c r="AX42" s="316"/>
      <c r="AY42" s="316"/>
      <c r="AZ42" s="317"/>
      <c r="BA42" s="315"/>
      <c r="BB42" s="316"/>
      <c r="BC42" s="316"/>
      <c r="BD42" s="317"/>
      <c r="BE42" s="315"/>
      <c r="BF42" s="316"/>
      <c r="BG42" s="316"/>
      <c r="BH42" s="317"/>
      <c r="BI42" s="315"/>
      <c r="BJ42" s="316"/>
      <c r="BK42" s="316"/>
      <c r="BL42" s="328"/>
      <c r="BM42" s="325"/>
      <c r="BN42" s="322"/>
      <c r="BO42" s="322"/>
      <c r="BP42" s="322"/>
      <c r="BQ42" s="332"/>
      <c r="BR42" s="331"/>
    </row>
    <row r="43" spans="3:70" ht="7.5" customHeight="1">
      <c r="C43" s="82"/>
      <c r="D43" s="82"/>
      <c r="E43" s="82"/>
      <c r="F43" s="82"/>
      <c r="G43" s="82"/>
      <c r="H43" s="82"/>
      <c r="I43" s="82"/>
      <c r="J43" s="82"/>
      <c r="K43" s="82"/>
      <c r="L43" s="82"/>
      <c r="M43" s="82"/>
      <c r="N43" s="82"/>
      <c r="O43" s="83"/>
      <c r="P43" s="339"/>
      <c r="Q43" s="339"/>
      <c r="R43" s="81"/>
      <c r="S43" s="83"/>
      <c r="T43" s="339"/>
      <c r="U43" s="339"/>
      <c r="V43" s="81"/>
      <c r="W43" s="340"/>
      <c r="X43" s="341"/>
      <c r="Y43" s="345"/>
      <c r="Z43" s="336"/>
      <c r="AA43" s="336"/>
      <c r="AB43" s="337"/>
      <c r="AC43" s="335"/>
      <c r="AD43" s="336"/>
      <c r="AE43" s="336"/>
      <c r="AF43" s="337"/>
      <c r="AG43" s="335"/>
      <c r="AH43" s="336"/>
      <c r="AI43" s="336"/>
      <c r="AJ43" s="337"/>
      <c r="AK43" s="335"/>
      <c r="AL43" s="336"/>
      <c r="AM43" s="336"/>
      <c r="AN43" s="337"/>
      <c r="AO43" s="335"/>
      <c r="AP43" s="336"/>
      <c r="AQ43" s="336"/>
      <c r="AR43" s="337"/>
      <c r="AS43" s="335"/>
      <c r="AT43" s="336"/>
      <c r="AU43" s="336"/>
      <c r="AV43" s="337"/>
      <c r="AW43" s="335"/>
      <c r="AX43" s="336"/>
      <c r="AY43" s="336"/>
      <c r="AZ43" s="337"/>
      <c r="BA43" s="335"/>
      <c r="BB43" s="336"/>
      <c r="BC43" s="336"/>
      <c r="BD43" s="337"/>
      <c r="BE43" s="335"/>
      <c r="BF43" s="336"/>
      <c r="BG43" s="336"/>
      <c r="BH43" s="337"/>
      <c r="BI43" s="335"/>
      <c r="BJ43" s="336"/>
      <c r="BK43" s="336"/>
      <c r="BL43" s="338"/>
      <c r="BM43" s="325"/>
      <c r="BN43" s="322"/>
      <c r="BO43" s="322"/>
      <c r="BP43" s="322"/>
      <c r="BQ43" s="332"/>
      <c r="BR43" s="331"/>
    </row>
    <row r="44" spans="3:70" ht="7.5" customHeight="1">
      <c r="C44" s="82"/>
      <c r="D44" s="82"/>
      <c r="E44" s="82"/>
      <c r="F44" s="82"/>
      <c r="G44" s="82"/>
      <c r="H44" s="82"/>
      <c r="I44" s="82"/>
      <c r="J44" s="82"/>
      <c r="K44" s="82"/>
      <c r="L44" s="82"/>
      <c r="M44" s="82"/>
      <c r="N44" s="83"/>
      <c r="O44" s="81"/>
      <c r="P44" s="339"/>
      <c r="Q44" s="339"/>
      <c r="R44" s="83"/>
      <c r="S44" s="81"/>
      <c r="T44" s="339"/>
      <c r="U44" s="339"/>
      <c r="V44" s="83"/>
      <c r="W44" s="340" t="s">
        <v>225</v>
      </c>
      <c r="X44" s="341"/>
      <c r="Y44" s="343"/>
      <c r="Z44" s="313"/>
      <c r="AA44" s="313"/>
      <c r="AB44" s="314"/>
      <c r="AC44" s="312"/>
      <c r="AD44" s="313"/>
      <c r="AE44" s="313"/>
      <c r="AF44" s="314"/>
      <c r="AG44" s="312"/>
      <c r="AH44" s="313"/>
      <c r="AI44" s="313"/>
      <c r="AJ44" s="314"/>
      <c r="AK44" s="312"/>
      <c r="AL44" s="313"/>
      <c r="AM44" s="313"/>
      <c r="AN44" s="314"/>
      <c r="AO44" s="312"/>
      <c r="AP44" s="313"/>
      <c r="AQ44" s="313"/>
      <c r="AR44" s="314"/>
      <c r="AS44" s="312"/>
      <c r="AT44" s="313"/>
      <c r="AU44" s="313"/>
      <c r="AV44" s="314"/>
      <c r="AW44" s="312"/>
      <c r="AX44" s="313"/>
      <c r="AY44" s="313"/>
      <c r="AZ44" s="314"/>
      <c r="BA44" s="312"/>
      <c r="BB44" s="313"/>
      <c r="BC44" s="313"/>
      <c r="BD44" s="314"/>
      <c r="BE44" s="312"/>
      <c r="BF44" s="313"/>
      <c r="BG44" s="313"/>
      <c r="BH44" s="314"/>
      <c r="BI44" s="312"/>
      <c r="BJ44" s="313"/>
      <c r="BK44" s="313"/>
      <c r="BL44" s="327"/>
      <c r="BM44" s="325"/>
      <c r="BN44" s="322"/>
      <c r="BO44" s="322"/>
      <c r="BP44" s="322"/>
      <c r="BQ44" s="332"/>
      <c r="BR44" s="331">
        <f>BM44-MAX(BN44:BQ47)</f>
        <v>0</v>
      </c>
    </row>
    <row r="45" spans="3:70" ht="7.5" customHeight="1">
      <c r="C45" s="82"/>
      <c r="D45" s="82"/>
      <c r="E45" s="82"/>
      <c r="F45" s="82"/>
      <c r="G45" s="82"/>
      <c r="H45" s="82"/>
      <c r="I45" s="82"/>
      <c r="J45" s="82"/>
      <c r="K45" s="82"/>
      <c r="L45" s="82"/>
      <c r="M45" s="83"/>
      <c r="N45" s="339"/>
      <c r="O45" s="339"/>
      <c r="P45" s="81"/>
      <c r="Q45" s="83"/>
      <c r="R45" s="339"/>
      <c r="S45" s="339"/>
      <c r="T45" s="81"/>
      <c r="U45" s="83"/>
      <c r="V45" s="82"/>
      <c r="W45" s="340"/>
      <c r="X45" s="341"/>
      <c r="Y45" s="344"/>
      <c r="Z45" s="316"/>
      <c r="AA45" s="316"/>
      <c r="AB45" s="317"/>
      <c r="AC45" s="315"/>
      <c r="AD45" s="316"/>
      <c r="AE45" s="316"/>
      <c r="AF45" s="317"/>
      <c r="AG45" s="315"/>
      <c r="AH45" s="316"/>
      <c r="AI45" s="316"/>
      <c r="AJ45" s="317"/>
      <c r="AK45" s="315"/>
      <c r="AL45" s="316"/>
      <c r="AM45" s="316"/>
      <c r="AN45" s="317"/>
      <c r="AO45" s="315"/>
      <c r="AP45" s="316"/>
      <c r="AQ45" s="316"/>
      <c r="AR45" s="317"/>
      <c r="AS45" s="315"/>
      <c r="AT45" s="316"/>
      <c r="AU45" s="316"/>
      <c r="AV45" s="317"/>
      <c r="AW45" s="315"/>
      <c r="AX45" s="316"/>
      <c r="AY45" s="316"/>
      <c r="AZ45" s="317"/>
      <c r="BA45" s="315"/>
      <c r="BB45" s="316"/>
      <c r="BC45" s="316"/>
      <c r="BD45" s="317"/>
      <c r="BE45" s="315"/>
      <c r="BF45" s="316"/>
      <c r="BG45" s="316"/>
      <c r="BH45" s="317"/>
      <c r="BI45" s="315"/>
      <c r="BJ45" s="316"/>
      <c r="BK45" s="316"/>
      <c r="BL45" s="328"/>
      <c r="BM45" s="325"/>
      <c r="BN45" s="322"/>
      <c r="BO45" s="322"/>
      <c r="BP45" s="322"/>
      <c r="BQ45" s="332"/>
      <c r="BR45" s="331"/>
    </row>
    <row r="46" spans="3:70" ht="7.5" customHeight="1">
      <c r="C46" s="82"/>
      <c r="D46" s="82"/>
      <c r="E46" s="82"/>
      <c r="F46" s="82"/>
      <c r="G46" s="82"/>
      <c r="H46" s="82"/>
      <c r="I46" s="82"/>
      <c r="J46" s="82"/>
      <c r="K46" s="82"/>
      <c r="L46" s="83"/>
      <c r="M46" s="81"/>
      <c r="N46" s="339"/>
      <c r="O46" s="339"/>
      <c r="P46" s="83"/>
      <c r="Q46" s="81"/>
      <c r="R46" s="339"/>
      <c r="S46" s="339"/>
      <c r="T46" s="83"/>
      <c r="U46" s="81"/>
      <c r="V46" s="82"/>
      <c r="W46" s="340"/>
      <c r="X46" s="341"/>
      <c r="Y46" s="344"/>
      <c r="Z46" s="316"/>
      <c r="AA46" s="316"/>
      <c r="AB46" s="317"/>
      <c r="AC46" s="315"/>
      <c r="AD46" s="316"/>
      <c r="AE46" s="316"/>
      <c r="AF46" s="317"/>
      <c r="AG46" s="315"/>
      <c r="AH46" s="316"/>
      <c r="AI46" s="316"/>
      <c r="AJ46" s="317"/>
      <c r="AK46" s="315"/>
      <c r="AL46" s="316"/>
      <c r="AM46" s="316"/>
      <c r="AN46" s="317"/>
      <c r="AO46" s="315"/>
      <c r="AP46" s="316"/>
      <c r="AQ46" s="316"/>
      <c r="AR46" s="317"/>
      <c r="AS46" s="315"/>
      <c r="AT46" s="316"/>
      <c r="AU46" s="316"/>
      <c r="AV46" s="317"/>
      <c r="AW46" s="315"/>
      <c r="AX46" s="316"/>
      <c r="AY46" s="316"/>
      <c r="AZ46" s="317"/>
      <c r="BA46" s="315"/>
      <c r="BB46" s="316"/>
      <c r="BC46" s="316"/>
      <c r="BD46" s="317"/>
      <c r="BE46" s="315"/>
      <c r="BF46" s="316"/>
      <c r="BG46" s="316"/>
      <c r="BH46" s="317"/>
      <c r="BI46" s="315"/>
      <c r="BJ46" s="316"/>
      <c r="BK46" s="316"/>
      <c r="BL46" s="328"/>
      <c r="BM46" s="325"/>
      <c r="BN46" s="322"/>
      <c r="BO46" s="322"/>
      <c r="BP46" s="322"/>
      <c r="BQ46" s="332"/>
      <c r="BR46" s="331"/>
    </row>
    <row r="47" spans="3:70" ht="7.5" customHeight="1">
      <c r="C47" s="82"/>
      <c r="D47" s="82"/>
      <c r="E47" s="82"/>
      <c r="F47" s="82"/>
      <c r="G47" s="82"/>
      <c r="H47" s="82"/>
      <c r="I47" s="82"/>
      <c r="J47" s="82"/>
      <c r="K47" s="83"/>
      <c r="L47" s="339"/>
      <c r="M47" s="339"/>
      <c r="N47" s="81"/>
      <c r="O47" s="83"/>
      <c r="P47" s="339"/>
      <c r="Q47" s="339"/>
      <c r="R47" s="81"/>
      <c r="S47" s="83"/>
      <c r="T47" s="339"/>
      <c r="U47" s="339"/>
      <c r="V47" s="81"/>
      <c r="W47" s="340"/>
      <c r="X47" s="341"/>
      <c r="Y47" s="345"/>
      <c r="Z47" s="336"/>
      <c r="AA47" s="336"/>
      <c r="AB47" s="337"/>
      <c r="AC47" s="335"/>
      <c r="AD47" s="336"/>
      <c r="AE47" s="336"/>
      <c r="AF47" s="337"/>
      <c r="AG47" s="335"/>
      <c r="AH47" s="336"/>
      <c r="AI47" s="336"/>
      <c r="AJ47" s="337"/>
      <c r="AK47" s="335"/>
      <c r="AL47" s="336"/>
      <c r="AM47" s="336"/>
      <c r="AN47" s="337"/>
      <c r="AO47" s="335"/>
      <c r="AP47" s="336"/>
      <c r="AQ47" s="336"/>
      <c r="AR47" s="337"/>
      <c r="AS47" s="335"/>
      <c r="AT47" s="336"/>
      <c r="AU47" s="336"/>
      <c r="AV47" s="337"/>
      <c r="AW47" s="335"/>
      <c r="AX47" s="336"/>
      <c r="AY47" s="336"/>
      <c r="AZ47" s="337"/>
      <c r="BA47" s="335"/>
      <c r="BB47" s="336"/>
      <c r="BC47" s="336"/>
      <c r="BD47" s="337"/>
      <c r="BE47" s="335"/>
      <c r="BF47" s="336"/>
      <c r="BG47" s="336"/>
      <c r="BH47" s="337"/>
      <c r="BI47" s="335"/>
      <c r="BJ47" s="336"/>
      <c r="BK47" s="336"/>
      <c r="BL47" s="338"/>
      <c r="BM47" s="325"/>
      <c r="BN47" s="322"/>
      <c r="BO47" s="322"/>
      <c r="BP47" s="322"/>
      <c r="BQ47" s="332"/>
      <c r="BR47" s="331"/>
    </row>
    <row r="48" spans="3:70" ht="7.5" customHeight="1">
      <c r="C48" s="82"/>
      <c r="D48" s="82"/>
      <c r="E48" s="82"/>
      <c r="F48" s="82"/>
      <c r="G48" s="82"/>
      <c r="H48" s="82"/>
      <c r="I48" s="82"/>
      <c r="J48" s="83"/>
      <c r="K48" s="81"/>
      <c r="L48" s="339"/>
      <c r="M48" s="339"/>
      <c r="N48" s="83"/>
      <c r="O48" s="81"/>
      <c r="P48" s="339"/>
      <c r="Q48" s="339"/>
      <c r="R48" s="83"/>
      <c r="S48" s="81"/>
      <c r="T48" s="339"/>
      <c r="U48" s="339"/>
      <c r="V48" s="83"/>
      <c r="W48" s="340" t="s">
        <v>224</v>
      </c>
      <c r="X48" s="341"/>
      <c r="Y48" s="343"/>
      <c r="Z48" s="313"/>
      <c r="AA48" s="313"/>
      <c r="AB48" s="314"/>
      <c r="AC48" s="312"/>
      <c r="AD48" s="313"/>
      <c r="AE48" s="313"/>
      <c r="AF48" s="314"/>
      <c r="AG48" s="312"/>
      <c r="AH48" s="313"/>
      <c r="AI48" s="313"/>
      <c r="AJ48" s="314"/>
      <c r="AK48" s="312"/>
      <c r="AL48" s="313"/>
      <c r="AM48" s="313"/>
      <c r="AN48" s="314"/>
      <c r="AO48" s="312"/>
      <c r="AP48" s="313"/>
      <c r="AQ48" s="313"/>
      <c r="AR48" s="314"/>
      <c r="AS48" s="312"/>
      <c r="AT48" s="313"/>
      <c r="AU48" s="313"/>
      <c r="AV48" s="314"/>
      <c r="AW48" s="312"/>
      <c r="AX48" s="313"/>
      <c r="AY48" s="313"/>
      <c r="AZ48" s="314"/>
      <c r="BA48" s="312"/>
      <c r="BB48" s="313"/>
      <c r="BC48" s="313"/>
      <c r="BD48" s="314"/>
      <c r="BE48" s="312"/>
      <c r="BF48" s="313"/>
      <c r="BG48" s="313"/>
      <c r="BH48" s="314"/>
      <c r="BI48" s="312"/>
      <c r="BJ48" s="313"/>
      <c r="BK48" s="313"/>
      <c r="BL48" s="327"/>
      <c r="BM48" s="325"/>
      <c r="BN48" s="322"/>
      <c r="BO48" s="322"/>
      <c r="BP48" s="322"/>
      <c r="BQ48" s="332"/>
      <c r="BR48" s="331">
        <f>BM48-MAX(BN48:BQ51)</f>
        <v>0</v>
      </c>
    </row>
    <row r="49" spans="3:70" ht="7.5" customHeight="1">
      <c r="C49" s="82"/>
      <c r="D49" s="82"/>
      <c r="E49" s="82"/>
      <c r="F49" s="82"/>
      <c r="G49" s="82"/>
      <c r="H49" s="82"/>
      <c r="I49" s="83"/>
      <c r="J49" s="339"/>
      <c r="K49" s="339"/>
      <c r="L49" s="81"/>
      <c r="M49" s="83"/>
      <c r="N49" s="339"/>
      <c r="O49" s="339"/>
      <c r="P49" s="81"/>
      <c r="Q49" s="83"/>
      <c r="R49" s="339"/>
      <c r="S49" s="339"/>
      <c r="T49" s="81"/>
      <c r="U49" s="83"/>
      <c r="V49" s="82"/>
      <c r="W49" s="340"/>
      <c r="X49" s="341"/>
      <c r="Y49" s="344"/>
      <c r="Z49" s="316"/>
      <c r="AA49" s="316"/>
      <c r="AB49" s="317"/>
      <c r="AC49" s="315"/>
      <c r="AD49" s="316"/>
      <c r="AE49" s="316"/>
      <c r="AF49" s="317"/>
      <c r="AG49" s="315"/>
      <c r="AH49" s="316"/>
      <c r="AI49" s="316"/>
      <c r="AJ49" s="317"/>
      <c r="AK49" s="315"/>
      <c r="AL49" s="316"/>
      <c r="AM49" s="316"/>
      <c r="AN49" s="317"/>
      <c r="AO49" s="315"/>
      <c r="AP49" s="316"/>
      <c r="AQ49" s="316"/>
      <c r="AR49" s="317"/>
      <c r="AS49" s="315"/>
      <c r="AT49" s="316"/>
      <c r="AU49" s="316"/>
      <c r="AV49" s="317"/>
      <c r="AW49" s="315"/>
      <c r="AX49" s="316"/>
      <c r="AY49" s="316"/>
      <c r="AZ49" s="317"/>
      <c r="BA49" s="315"/>
      <c r="BB49" s="316"/>
      <c r="BC49" s="316"/>
      <c r="BD49" s="317"/>
      <c r="BE49" s="315"/>
      <c r="BF49" s="316"/>
      <c r="BG49" s="316"/>
      <c r="BH49" s="317"/>
      <c r="BI49" s="315"/>
      <c r="BJ49" s="316"/>
      <c r="BK49" s="316"/>
      <c r="BL49" s="328"/>
      <c r="BM49" s="325"/>
      <c r="BN49" s="322"/>
      <c r="BO49" s="322"/>
      <c r="BP49" s="322"/>
      <c r="BQ49" s="332"/>
      <c r="BR49" s="331"/>
    </row>
    <row r="50" spans="3:70" ht="7.5" customHeight="1">
      <c r="C50" s="82"/>
      <c r="D50" s="82"/>
      <c r="E50" s="82"/>
      <c r="F50" s="82"/>
      <c r="G50" s="82"/>
      <c r="H50" s="83"/>
      <c r="I50" s="81"/>
      <c r="J50" s="339"/>
      <c r="K50" s="339"/>
      <c r="L50" s="83"/>
      <c r="M50" s="81"/>
      <c r="N50" s="339"/>
      <c r="O50" s="339"/>
      <c r="P50" s="83"/>
      <c r="Q50" s="81"/>
      <c r="R50" s="339"/>
      <c r="S50" s="339"/>
      <c r="T50" s="83"/>
      <c r="U50" s="81"/>
      <c r="V50" s="82"/>
      <c r="W50" s="340"/>
      <c r="X50" s="341"/>
      <c r="Y50" s="344"/>
      <c r="Z50" s="316"/>
      <c r="AA50" s="316"/>
      <c r="AB50" s="317"/>
      <c r="AC50" s="315"/>
      <c r="AD50" s="316"/>
      <c r="AE50" s="316"/>
      <c r="AF50" s="317"/>
      <c r="AG50" s="315"/>
      <c r="AH50" s="316"/>
      <c r="AI50" s="316"/>
      <c r="AJ50" s="317"/>
      <c r="AK50" s="315"/>
      <c r="AL50" s="316"/>
      <c r="AM50" s="316"/>
      <c r="AN50" s="317"/>
      <c r="AO50" s="315"/>
      <c r="AP50" s="316"/>
      <c r="AQ50" s="316"/>
      <c r="AR50" s="317"/>
      <c r="AS50" s="315"/>
      <c r="AT50" s="316"/>
      <c r="AU50" s="316"/>
      <c r="AV50" s="317"/>
      <c r="AW50" s="315"/>
      <c r="AX50" s="316"/>
      <c r="AY50" s="316"/>
      <c r="AZ50" s="317"/>
      <c r="BA50" s="315"/>
      <c r="BB50" s="316"/>
      <c r="BC50" s="316"/>
      <c r="BD50" s="317"/>
      <c r="BE50" s="315"/>
      <c r="BF50" s="316"/>
      <c r="BG50" s="316"/>
      <c r="BH50" s="317"/>
      <c r="BI50" s="315"/>
      <c r="BJ50" s="316"/>
      <c r="BK50" s="316"/>
      <c r="BL50" s="328"/>
      <c r="BM50" s="325"/>
      <c r="BN50" s="322"/>
      <c r="BO50" s="322"/>
      <c r="BP50" s="322"/>
      <c r="BQ50" s="332"/>
      <c r="BR50" s="331"/>
    </row>
    <row r="51" spans="3:70" ht="7.5" customHeight="1">
      <c r="C51" s="82"/>
      <c r="D51" s="82"/>
      <c r="E51" s="82"/>
      <c r="F51" s="82"/>
      <c r="G51" s="83"/>
      <c r="H51" s="339"/>
      <c r="I51" s="339"/>
      <c r="J51" s="81"/>
      <c r="K51" s="83"/>
      <c r="L51" s="339"/>
      <c r="M51" s="339"/>
      <c r="N51" s="81"/>
      <c r="O51" s="83"/>
      <c r="P51" s="339"/>
      <c r="Q51" s="339"/>
      <c r="R51" s="81"/>
      <c r="S51" s="83"/>
      <c r="T51" s="339"/>
      <c r="U51" s="339"/>
      <c r="V51" s="81"/>
      <c r="W51" s="340"/>
      <c r="X51" s="341"/>
      <c r="Y51" s="345"/>
      <c r="Z51" s="336"/>
      <c r="AA51" s="336"/>
      <c r="AB51" s="337"/>
      <c r="AC51" s="335"/>
      <c r="AD51" s="336"/>
      <c r="AE51" s="336"/>
      <c r="AF51" s="337"/>
      <c r="AG51" s="335"/>
      <c r="AH51" s="336"/>
      <c r="AI51" s="336"/>
      <c r="AJ51" s="337"/>
      <c r="AK51" s="335"/>
      <c r="AL51" s="336"/>
      <c r="AM51" s="336"/>
      <c r="AN51" s="337"/>
      <c r="AO51" s="335"/>
      <c r="AP51" s="336"/>
      <c r="AQ51" s="336"/>
      <c r="AR51" s="337"/>
      <c r="AS51" s="335"/>
      <c r="AT51" s="336"/>
      <c r="AU51" s="336"/>
      <c r="AV51" s="337"/>
      <c r="AW51" s="335"/>
      <c r="AX51" s="336"/>
      <c r="AY51" s="336"/>
      <c r="AZ51" s="337"/>
      <c r="BA51" s="335"/>
      <c r="BB51" s="336"/>
      <c r="BC51" s="336"/>
      <c r="BD51" s="337"/>
      <c r="BE51" s="335"/>
      <c r="BF51" s="336"/>
      <c r="BG51" s="336"/>
      <c r="BH51" s="337"/>
      <c r="BI51" s="335"/>
      <c r="BJ51" s="336"/>
      <c r="BK51" s="336"/>
      <c r="BL51" s="338"/>
      <c r="BM51" s="325"/>
      <c r="BN51" s="322"/>
      <c r="BO51" s="322"/>
      <c r="BP51" s="322"/>
      <c r="BQ51" s="332"/>
      <c r="BR51" s="331"/>
    </row>
    <row r="52" spans="3:70" ht="7.5" customHeight="1">
      <c r="C52" s="82"/>
      <c r="D52" s="82"/>
      <c r="E52" s="82"/>
      <c r="F52" s="83"/>
      <c r="G52" s="81"/>
      <c r="H52" s="339"/>
      <c r="I52" s="339"/>
      <c r="J52" s="83"/>
      <c r="K52" s="81"/>
      <c r="L52" s="339"/>
      <c r="M52" s="339"/>
      <c r="N52" s="83"/>
      <c r="O52" s="81"/>
      <c r="P52" s="339"/>
      <c r="Q52" s="339"/>
      <c r="R52" s="83"/>
      <c r="S52" s="81"/>
      <c r="T52" s="339"/>
      <c r="U52" s="339"/>
      <c r="V52" s="83"/>
      <c r="W52" s="340" t="s">
        <v>223</v>
      </c>
      <c r="X52" s="341"/>
      <c r="Y52" s="343"/>
      <c r="Z52" s="313"/>
      <c r="AA52" s="313"/>
      <c r="AB52" s="314"/>
      <c r="AC52" s="312"/>
      <c r="AD52" s="313"/>
      <c r="AE52" s="313"/>
      <c r="AF52" s="314"/>
      <c r="AG52" s="312"/>
      <c r="AH52" s="313"/>
      <c r="AI52" s="313"/>
      <c r="AJ52" s="314"/>
      <c r="AK52" s="312"/>
      <c r="AL52" s="313"/>
      <c r="AM52" s="313"/>
      <c r="AN52" s="314"/>
      <c r="AO52" s="312"/>
      <c r="AP52" s="313"/>
      <c r="AQ52" s="313"/>
      <c r="AR52" s="314"/>
      <c r="AS52" s="312"/>
      <c r="AT52" s="313"/>
      <c r="AU52" s="313"/>
      <c r="AV52" s="314"/>
      <c r="AW52" s="312"/>
      <c r="AX52" s="313"/>
      <c r="AY52" s="313"/>
      <c r="AZ52" s="314"/>
      <c r="BA52" s="312"/>
      <c r="BB52" s="313"/>
      <c r="BC52" s="313"/>
      <c r="BD52" s="314"/>
      <c r="BE52" s="312"/>
      <c r="BF52" s="313"/>
      <c r="BG52" s="313"/>
      <c r="BH52" s="314"/>
      <c r="BI52" s="312"/>
      <c r="BJ52" s="313"/>
      <c r="BK52" s="313"/>
      <c r="BL52" s="327"/>
      <c r="BM52" s="325"/>
      <c r="BN52" s="322"/>
      <c r="BO52" s="322"/>
      <c r="BP52" s="322"/>
      <c r="BQ52" s="332"/>
      <c r="BR52" s="331">
        <f>BM52-MAX(BN52:BQ55)</f>
        <v>0</v>
      </c>
    </row>
    <row r="53" spans="3:70" ht="7.5" customHeight="1">
      <c r="C53" s="82"/>
      <c r="D53" s="82"/>
      <c r="E53" s="83"/>
      <c r="F53" s="339"/>
      <c r="G53" s="339"/>
      <c r="H53" s="81"/>
      <c r="I53" s="83"/>
      <c r="J53" s="339"/>
      <c r="K53" s="339"/>
      <c r="L53" s="81"/>
      <c r="M53" s="83"/>
      <c r="N53" s="339"/>
      <c r="O53" s="339"/>
      <c r="P53" s="81"/>
      <c r="Q53" s="83"/>
      <c r="R53" s="339"/>
      <c r="S53" s="339"/>
      <c r="T53" s="81"/>
      <c r="U53" s="83"/>
      <c r="V53" s="82"/>
      <c r="W53" s="340"/>
      <c r="X53" s="341"/>
      <c r="Y53" s="344"/>
      <c r="Z53" s="316"/>
      <c r="AA53" s="316"/>
      <c r="AB53" s="317"/>
      <c r="AC53" s="315"/>
      <c r="AD53" s="316"/>
      <c r="AE53" s="316"/>
      <c r="AF53" s="317"/>
      <c r="AG53" s="315"/>
      <c r="AH53" s="316"/>
      <c r="AI53" s="316"/>
      <c r="AJ53" s="317"/>
      <c r="AK53" s="315"/>
      <c r="AL53" s="316"/>
      <c r="AM53" s="316"/>
      <c r="AN53" s="317"/>
      <c r="AO53" s="315"/>
      <c r="AP53" s="316"/>
      <c r="AQ53" s="316"/>
      <c r="AR53" s="317"/>
      <c r="AS53" s="315"/>
      <c r="AT53" s="316"/>
      <c r="AU53" s="316"/>
      <c r="AV53" s="317"/>
      <c r="AW53" s="315"/>
      <c r="AX53" s="316"/>
      <c r="AY53" s="316"/>
      <c r="AZ53" s="317"/>
      <c r="BA53" s="315"/>
      <c r="BB53" s="316"/>
      <c r="BC53" s="316"/>
      <c r="BD53" s="317"/>
      <c r="BE53" s="315"/>
      <c r="BF53" s="316"/>
      <c r="BG53" s="316"/>
      <c r="BH53" s="317"/>
      <c r="BI53" s="315"/>
      <c r="BJ53" s="316"/>
      <c r="BK53" s="316"/>
      <c r="BL53" s="328"/>
      <c r="BM53" s="325"/>
      <c r="BN53" s="322"/>
      <c r="BO53" s="322"/>
      <c r="BP53" s="322"/>
      <c r="BQ53" s="332"/>
      <c r="BR53" s="331"/>
    </row>
    <row r="54" spans="3:70" ht="7.5" customHeight="1">
      <c r="C54" s="82"/>
      <c r="D54" s="83"/>
      <c r="E54" s="81"/>
      <c r="F54" s="339"/>
      <c r="G54" s="339"/>
      <c r="H54" s="83"/>
      <c r="I54" s="81"/>
      <c r="J54" s="339"/>
      <c r="K54" s="339"/>
      <c r="L54" s="83"/>
      <c r="M54" s="81"/>
      <c r="N54" s="339"/>
      <c r="O54" s="339"/>
      <c r="P54" s="83"/>
      <c r="Q54" s="81"/>
      <c r="R54" s="339"/>
      <c r="S54" s="339"/>
      <c r="T54" s="83"/>
      <c r="U54" s="81"/>
      <c r="V54" s="82"/>
      <c r="W54" s="340"/>
      <c r="X54" s="341"/>
      <c r="Y54" s="344"/>
      <c r="Z54" s="316"/>
      <c r="AA54" s="316"/>
      <c r="AB54" s="317"/>
      <c r="AC54" s="315"/>
      <c r="AD54" s="316"/>
      <c r="AE54" s="316"/>
      <c r="AF54" s="317"/>
      <c r="AG54" s="315"/>
      <c r="AH54" s="316"/>
      <c r="AI54" s="316"/>
      <c r="AJ54" s="317"/>
      <c r="AK54" s="315"/>
      <c r="AL54" s="316"/>
      <c r="AM54" s="316"/>
      <c r="AN54" s="317"/>
      <c r="AO54" s="315"/>
      <c r="AP54" s="316"/>
      <c r="AQ54" s="316"/>
      <c r="AR54" s="317"/>
      <c r="AS54" s="315"/>
      <c r="AT54" s="316"/>
      <c r="AU54" s="316"/>
      <c r="AV54" s="317"/>
      <c r="AW54" s="315"/>
      <c r="AX54" s="316"/>
      <c r="AY54" s="316"/>
      <c r="AZ54" s="317"/>
      <c r="BA54" s="315"/>
      <c r="BB54" s="316"/>
      <c r="BC54" s="316"/>
      <c r="BD54" s="317"/>
      <c r="BE54" s="315"/>
      <c r="BF54" s="316"/>
      <c r="BG54" s="316"/>
      <c r="BH54" s="317"/>
      <c r="BI54" s="315"/>
      <c r="BJ54" s="316"/>
      <c r="BK54" s="316"/>
      <c r="BL54" s="328"/>
      <c r="BM54" s="325"/>
      <c r="BN54" s="322"/>
      <c r="BO54" s="322"/>
      <c r="BP54" s="322"/>
      <c r="BQ54" s="332"/>
      <c r="BR54" s="331"/>
    </row>
    <row r="55" spans="3:70" ht="7.5" customHeight="1">
      <c r="C55" s="83"/>
      <c r="D55" s="339"/>
      <c r="E55" s="339"/>
      <c r="F55" s="81"/>
      <c r="G55" s="83"/>
      <c r="H55" s="339"/>
      <c r="I55" s="339"/>
      <c r="J55" s="81"/>
      <c r="K55" s="83"/>
      <c r="L55" s="339"/>
      <c r="M55" s="339"/>
      <c r="N55" s="81"/>
      <c r="O55" s="83"/>
      <c r="P55" s="339"/>
      <c r="Q55" s="339"/>
      <c r="R55" s="81"/>
      <c r="S55" s="83"/>
      <c r="T55" s="339"/>
      <c r="U55" s="339"/>
      <c r="V55" s="81"/>
      <c r="W55" s="340"/>
      <c r="X55" s="341"/>
      <c r="Y55" s="345"/>
      <c r="Z55" s="336"/>
      <c r="AA55" s="336"/>
      <c r="AB55" s="337"/>
      <c r="AC55" s="335"/>
      <c r="AD55" s="336"/>
      <c r="AE55" s="336"/>
      <c r="AF55" s="337"/>
      <c r="AG55" s="335"/>
      <c r="AH55" s="336"/>
      <c r="AI55" s="336"/>
      <c r="AJ55" s="337"/>
      <c r="AK55" s="335"/>
      <c r="AL55" s="336"/>
      <c r="AM55" s="336"/>
      <c r="AN55" s="337"/>
      <c r="AO55" s="335"/>
      <c r="AP55" s="336"/>
      <c r="AQ55" s="336"/>
      <c r="AR55" s="337"/>
      <c r="AS55" s="335"/>
      <c r="AT55" s="336"/>
      <c r="AU55" s="336"/>
      <c r="AV55" s="337"/>
      <c r="AW55" s="335"/>
      <c r="AX55" s="336"/>
      <c r="AY55" s="336"/>
      <c r="AZ55" s="337"/>
      <c r="BA55" s="335"/>
      <c r="BB55" s="336"/>
      <c r="BC55" s="336"/>
      <c r="BD55" s="337"/>
      <c r="BE55" s="335"/>
      <c r="BF55" s="336"/>
      <c r="BG55" s="336"/>
      <c r="BH55" s="337"/>
      <c r="BI55" s="335"/>
      <c r="BJ55" s="336"/>
      <c r="BK55" s="336"/>
      <c r="BL55" s="338"/>
      <c r="BM55" s="325"/>
      <c r="BN55" s="322"/>
      <c r="BO55" s="322"/>
      <c r="BP55" s="322"/>
      <c r="BQ55" s="332"/>
      <c r="BR55" s="331"/>
    </row>
    <row r="56" spans="3:70" ht="7.5" customHeight="1">
      <c r="C56" s="81"/>
      <c r="D56" s="339"/>
      <c r="E56" s="339"/>
      <c r="F56" s="83"/>
      <c r="G56" s="81"/>
      <c r="H56" s="339"/>
      <c r="I56" s="339"/>
      <c r="J56" s="83"/>
      <c r="K56" s="81"/>
      <c r="L56" s="339"/>
      <c r="M56" s="339"/>
      <c r="N56" s="83"/>
      <c r="O56" s="81"/>
      <c r="P56" s="339"/>
      <c r="Q56" s="339"/>
      <c r="R56" s="83"/>
      <c r="S56" s="81"/>
      <c r="T56" s="339"/>
      <c r="U56" s="339"/>
      <c r="V56" s="83"/>
      <c r="W56" s="340" t="s">
        <v>222</v>
      </c>
      <c r="X56" s="341"/>
      <c r="Y56" s="343"/>
      <c r="Z56" s="313"/>
      <c r="AA56" s="313"/>
      <c r="AB56" s="314"/>
      <c r="AC56" s="312"/>
      <c r="AD56" s="313"/>
      <c r="AE56" s="313"/>
      <c r="AF56" s="314"/>
      <c r="AG56" s="312"/>
      <c r="AH56" s="313"/>
      <c r="AI56" s="313"/>
      <c r="AJ56" s="314"/>
      <c r="AK56" s="312"/>
      <c r="AL56" s="313"/>
      <c r="AM56" s="313"/>
      <c r="AN56" s="314"/>
      <c r="AO56" s="312"/>
      <c r="AP56" s="313"/>
      <c r="AQ56" s="313"/>
      <c r="AR56" s="314"/>
      <c r="AS56" s="312"/>
      <c r="AT56" s="313"/>
      <c r="AU56" s="313"/>
      <c r="AV56" s="314"/>
      <c r="AW56" s="312"/>
      <c r="AX56" s="313"/>
      <c r="AY56" s="313"/>
      <c r="AZ56" s="314"/>
      <c r="BA56" s="312"/>
      <c r="BB56" s="313"/>
      <c r="BC56" s="313"/>
      <c r="BD56" s="314"/>
      <c r="BE56" s="312"/>
      <c r="BF56" s="313"/>
      <c r="BG56" s="313"/>
      <c r="BH56" s="314"/>
      <c r="BI56" s="312"/>
      <c r="BJ56" s="313"/>
      <c r="BK56" s="313"/>
      <c r="BL56" s="327"/>
      <c r="BM56" s="325"/>
      <c r="BN56" s="322"/>
      <c r="BO56" s="322"/>
      <c r="BP56" s="322"/>
      <c r="BQ56" s="332"/>
      <c r="BR56" s="331">
        <f>BM56-MAX(BN56:BQ59)</f>
        <v>0</v>
      </c>
    </row>
    <row r="57" spans="3:70" ht="7.5" customHeight="1">
      <c r="D57" s="81"/>
      <c r="E57" s="83"/>
      <c r="F57" s="339"/>
      <c r="G57" s="339"/>
      <c r="H57" s="81"/>
      <c r="I57" s="83"/>
      <c r="J57" s="339"/>
      <c r="K57" s="339"/>
      <c r="L57" s="81"/>
      <c r="M57" s="83"/>
      <c r="N57" s="339"/>
      <c r="O57" s="339"/>
      <c r="P57" s="81"/>
      <c r="Q57" s="83"/>
      <c r="R57" s="339"/>
      <c r="S57" s="339"/>
      <c r="T57" s="81"/>
      <c r="U57" s="83"/>
      <c r="V57" s="82"/>
      <c r="W57" s="340"/>
      <c r="X57" s="341"/>
      <c r="Y57" s="344"/>
      <c r="Z57" s="316"/>
      <c r="AA57" s="316"/>
      <c r="AB57" s="317"/>
      <c r="AC57" s="315"/>
      <c r="AD57" s="316"/>
      <c r="AE57" s="316"/>
      <c r="AF57" s="317"/>
      <c r="AG57" s="315"/>
      <c r="AH57" s="316"/>
      <c r="AI57" s="316"/>
      <c r="AJ57" s="317"/>
      <c r="AK57" s="315"/>
      <c r="AL57" s="316"/>
      <c r="AM57" s="316"/>
      <c r="AN57" s="317"/>
      <c r="AO57" s="315"/>
      <c r="AP57" s="316"/>
      <c r="AQ57" s="316"/>
      <c r="AR57" s="317"/>
      <c r="AS57" s="315"/>
      <c r="AT57" s="316"/>
      <c r="AU57" s="316"/>
      <c r="AV57" s="317"/>
      <c r="AW57" s="315"/>
      <c r="AX57" s="316"/>
      <c r="AY57" s="316"/>
      <c r="AZ57" s="317"/>
      <c r="BA57" s="315"/>
      <c r="BB57" s="316"/>
      <c r="BC57" s="316"/>
      <c r="BD57" s="317"/>
      <c r="BE57" s="315"/>
      <c r="BF57" s="316"/>
      <c r="BG57" s="316"/>
      <c r="BH57" s="317"/>
      <c r="BI57" s="315"/>
      <c r="BJ57" s="316"/>
      <c r="BK57" s="316"/>
      <c r="BL57" s="328"/>
      <c r="BM57" s="325"/>
      <c r="BN57" s="322"/>
      <c r="BO57" s="322"/>
      <c r="BP57" s="322"/>
      <c r="BQ57" s="332"/>
      <c r="BR57" s="331"/>
    </row>
    <row r="58" spans="3:70" ht="7.5" customHeight="1">
      <c r="E58" s="81"/>
      <c r="F58" s="339"/>
      <c r="G58" s="339"/>
      <c r="H58" s="83"/>
      <c r="I58" s="81"/>
      <c r="J58" s="339"/>
      <c r="K58" s="339"/>
      <c r="L58" s="83"/>
      <c r="M58" s="81"/>
      <c r="N58" s="339"/>
      <c r="O58" s="339"/>
      <c r="P58" s="83"/>
      <c r="Q58" s="81"/>
      <c r="R58" s="339"/>
      <c r="S58" s="339"/>
      <c r="T58" s="83"/>
      <c r="U58" s="81"/>
      <c r="V58" s="82"/>
      <c r="W58" s="340"/>
      <c r="X58" s="341"/>
      <c r="Y58" s="344"/>
      <c r="Z58" s="316"/>
      <c r="AA58" s="316"/>
      <c r="AB58" s="317"/>
      <c r="AC58" s="315"/>
      <c r="AD58" s="316"/>
      <c r="AE58" s="316"/>
      <c r="AF58" s="317"/>
      <c r="AG58" s="315"/>
      <c r="AH58" s="316"/>
      <c r="AI58" s="316"/>
      <c r="AJ58" s="317"/>
      <c r="AK58" s="315"/>
      <c r="AL58" s="316"/>
      <c r="AM58" s="316"/>
      <c r="AN58" s="317"/>
      <c r="AO58" s="315"/>
      <c r="AP58" s="316"/>
      <c r="AQ58" s="316"/>
      <c r="AR58" s="317"/>
      <c r="AS58" s="315"/>
      <c r="AT58" s="316"/>
      <c r="AU58" s="316"/>
      <c r="AV58" s="317"/>
      <c r="AW58" s="315"/>
      <c r="AX58" s="316"/>
      <c r="AY58" s="316"/>
      <c r="AZ58" s="317"/>
      <c r="BA58" s="315"/>
      <c r="BB58" s="316"/>
      <c r="BC58" s="316"/>
      <c r="BD58" s="317"/>
      <c r="BE58" s="315"/>
      <c r="BF58" s="316"/>
      <c r="BG58" s="316"/>
      <c r="BH58" s="317"/>
      <c r="BI58" s="315"/>
      <c r="BJ58" s="316"/>
      <c r="BK58" s="316"/>
      <c r="BL58" s="328"/>
      <c r="BM58" s="325"/>
      <c r="BN58" s="322"/>
      <c r="BO58" s="322"/>
      <c r="BP58" s="322"/>
      <c r="BQ58" s="332"/>
      <c r="BR58" s="331"/>
    </row>
    <row r="59" spans="3:70" ht="7.5" customHeight="1">
      <c r="F59" s="81"/>
      <c r="G59" s="83"/>
      <c r="H59" s="339"/>
      <c r="I59" s="339"/>
      <c r="J59" s="81"/>
      <c r="K59" s="83"/>
      <c r="L59" s="339"/>
      <c r="M59" s="339"/>
      <c r="N59" s="81"/>
      <c r="O59" s="83"/>
      <c r="P59" s="339"/>
      <c r="Q59" s="339"/>
      <c r="R59" s="81"/>
      <c r="S59" s="83"/>
      <c r="T59" s="339"/>
      <c r="U59" s="339"/>
      <c r="V59" s="81"/>
      <c r="W59" s="340"/>
      <c r="X59" s="341"/>
      <c r="Y59" s="345"/>
      <c r="Z59" s="336"/>
      <c r="AA59" s="336"/>
      <c r="AB59" s="337"/>
      <c r="AC59" s="335"/>
      <c r="AD59" s="336"/>
      <c r="AE59" s="336"/>
      <c r="AF59" s="337"/>
      <c r="AG59" s="335"/>
      <c r="AH59" s="336"/>
      <c r="AI59" s="336"/>
      <c r="AJ59" s="337"/>
      <c r="AK59" s="335"/>
      <c r="AL59" s="336"/>
      <c r="AM59" s="336"/>
      <c r="AN59" s="337"/>
      <c r="AO59" s="335"/>
      <c r="AP59" s="336"/>
      <c r="AQ59" s="336"/>
      <c r="AR59" s="337"/>
      <c r="AS59" s="335"/>
      <c r="AT59" s="336"/>
      <c r="AU59" s="336"/>
      <c r="AV59" s="337"/>
      <c r="AW59" s="335"/>
      <c r="AX59" s="336"/>
      <c r="AY59" s="336"/>
      <c r="AZ59" s="337"/>
      <c r="BA59" s="335"/>
      <c r="BB59" s="336"/>
      <c r="BC59" s="336"/>
      <c r="BD59" s="337"/>
      <c r="BE59" s="335"/>
      <c r="BF59" s="336"/>
      <c r="BG59" s="336"/>
      <c r="BH59" s="337"/>
      <c r="BI59" s="335"/>
      <c r="BJ59" s="336"/>
      <c r="BK59" s="336"/>
      <c r="BL59" s="338"/>
      <c r="BM59" s="325"/>
      <c r="BN59" s="322"/>
      <c r="BO59" s="322"/>
      <c r="BP59" s="322"/>
      <c r="BQ59" s="332"/>
      <c r="BR59" s="331"/>
    </row>
    <row r="60" spans="3:70" ht="7.5" customHeight="1">
      <c r="G60" s="81"/>
      <c r="H60" s="339"/>
      <c r="I60" s="339"/>
      <c r="J60" s="83"/>
      <c r="K60" s="81"/>
      <c r="L60" s="339"/>
      <c r="M60" s="339"/>
      <c r="N60" s="83"/>
      <c r="O60" s="81"/>
      <c r="P60" s="339"/>
      <c r="Q60" s="339"/>
      <c r="R60" s="83"/>
      <c r="S60" s="81"/>
      <c r="T60" s="339"/>
      <c r="U60" s="339"/>
      <c r="V60" s="83"/>
      <c r="W60" s="340" t="s">
        <v>221</v>
      </c>
      <c r="X60" s="341"/>
      <c r="Y60" s="343"/>
      <c r="Z60" s="313"/>
      <c r="AA60" s="313"/>
      <c r="AB60" s="314"/>
      <c r="AC60" s="312"/>
      <c r="AD60" s="313"/>
      <c r="AE60" s="313"/>
      <c r="AF60" s="314"/>
      <c r="AG60" s="312"/>
      <c r="AH60" s="313"/>
      <c r="AI60" s="313"/>
      <c r="AJ60" s="314"/>
      <c r="AK60" s="312"/>
      <c r="AL60" s="313"/>
      <c r="AM60" s="313"/>
      <c r="AN60" s="314"/>
      <c r="AO60" s="312"/>
      <c r="AP60" s="313"/>
      <c r="AQ60" s="313"/>
      <c r="AR60" s="314"/>
      <c r="AS60" s="312"/>
      <c r="AT60" s="313"/>
      <c r="AU60" s="313"/>
      <c r="AV60" s="314"/>
      <c r="AW60" s="312"/>
      <c r="AX60" s="313"/>
      <c r="AY60" s="313"/>
      <c r="AZ60" s="314"/>
      <c r="BA60" s="312"/>
      <c r="BB60" s="313"/>
      <c r="BC60" s="313"/>
      <c r="BD60" s="314"/>
      <c r="BE60" s="312"/>
      <c r="BF60" s="313"/>
      <c r="BG60" s="313"/>
      <c r="BH60" s="314"/>
      <c r="BI60" s="312"/>
      <c r="BJ60" s="313"/>
      <c r="BK60" s="313"/>
      <c r="BL60" s="327"/>
      <c r="BM60" s="325"/>
      <c r="BN60" s="322"/>
      <c r="BO60" s="322"/>
      <c r="BP60" s="322"/>
      <c r="BQ60" s="332"/>
      <c r="BR60" s="331">
        <f>BM60-MAX(BN60:BQ63)</f>
        <v>0</v>
      </c>
    </row>
    <row r="61" spans="3:70" ht="7.5" customHeight="1">
      <c r="H61" s="81"/>
      <c r="I61" s="83"/>
      <c r="J61" s="339"/>
      <c r="K61" s="339"/>
      <c r="L61" s="81"/>
      <c r="M61" s="83"/>
      <c r="N61" s="339"/>
      <c r="O61" s="339"/>
      <c r="P61" s="81"/>
      <c r="Q61" s="83"/>
      <c r="R61" s="339"/>
      <c r="S61" s="339"/>
      <c r="T61" s="81"/>
      <c r="U61" s="83"/>
      <c r="V61" s="82"/>
      <c r="W61" s="340"/>
      <c r="X61" s="341"/>
      <c r="Y61" s="344"/>
      <c r="Z61" s="316"/>
      <c r="AA61" s="316"/>
      <c r="AB61" s="317"/>
      <c r="AC61" s="315"/>
      <c r="AD61" s="316"/>
      <c r="AE61" s="316"/>
      <c r="AF61" s="317"/>
      <c r="AG61" s="315"/>
      <c r="AH61" s="316"/>
      <c r="AI61" s="316"/>
      <c r="AJ61" s="317"/>
      <c r="AK61" s="315"/>
      <c r="AL61" s="316"/>
      <c r="AM61" s="316"/>
      <c r="AN61" s="317"/>
      <c r="AO61" s="315"/>
      <c r="AP61" s="316"/>
      <c r="AQ61" s="316"/>
      <c r="AR61" s="317"/>
      <c r="AS61" s="315"/>
      <c r="AT61" s="316"/>
      <c r="AU61" s="316"/>
      <c r="AV61" s="317"/>
      <c r="AW61" s="315"/>
      <c r="AX61" s="316"/>
      <c r="AY61" s="316"/>
      <c r="AZ61" s="317"/>
      <c r="BA61" s="315"/>
      <c r="BB61" s="316"/>
      <c r="BC61" s="316"/>
      <c r="BD61" s="317"/>
      <c r="BE61" s="315"/>
      <c r="BF61" s="316"/>
      <c r="BG61" s="316"/>
      <c r="BH61" s="317"/>
      <c r="BI61" s="315"/>
      <c r="BJ61" s="316"/>
      <c r="BK61" s="316"/>
      <c r="BL61" s="328"/>
      <c r="BM61" s="325"/>
      <c r="BN61" s="322"/>
      <c r="BO61" s="322"/>
      <c r="BP61" s="322"/>
      <c r="BQ61" s="332"/>
      <c r="BR61" s="331"/>
    </row>
    <row r="62" spans="3:70" ht="7.5" customHeight="1">
      <c r="I62" s="81"/>
      <c r="J62" s="339"/>
      <c r="K62" s="339"/>
      <c r="L62" s="83"/>
      <c r="M62" s="81"/>
      <c r="N62" s="339"/>
      <c r="O62" s="339"/>
      <c r="P62" s="83"/>
      <c r="Q62" s="81"/>
      <c r="R62" s="339"/>
      <c r="S62" s="339"/>
      <c r="T62" s="83"/>
      <c r="U62" s="81"/>
      <c r="V62" s="82"/>
      <c r="W62" s="340"/>
      <c r="X62" s="341"/>
      <c r="Y62" s="344"/>
      <c r="Z62" s="316"/>
      <c r="AA62" s="316"/>
      <c r="AB62" s="317"/>
      <c r="AC62" s="315"/>
      <c r="AD62" s="316"/>
      <c r="AE62" s="316"/>
      <c r="AF62" s="317"/>
      <c r="AG62" s="315"/>
      <c r="AH62" s="316"/>
      <c r="AI62" s="316"/>
      <c r="AJ62" s="317"/>
      <c r="AK62" s="315"/>
      <c r="AL62" s="316"/>
      <c r="AM62" s="316"/>
      <c r="AN62" s="317"/>
      <c r="AO62" s="315"/>
      <c r="AP62" s="316"/>
      <c r="AQ62" s="316"/>
      <c r="AR62" s="317"/>
      <c r="AS62" s="315"/>
      <c r="AT62" s="316"/>
      <c r="AU62" s="316"/>
      <c r="AV62" s="317"/>
      <c r="AW62" s="315"/>
      <c r="AX62" s="316"/>
      <c r="AY62" s="316"/>
      <c r="AZ62" s="317"/>
      <c r="BA62" s="315"/>
      <c r="BB62" s="316"/>
      <c r="BC62" s="316"/>
      <c r="BD62" s="317"/>
      <c r="BE62" s="315"/>
      <c r="BF62" s="316"/>
      <c r="BG62" s="316"/>
      <c r="BH62" s="317"/>
      <c r="BI62" s="315"/>
      <c r="BJ62" s="316"/>
      <c r="BK62" s="316"/>
      <c r="BL62" s="328"/>
      <c r="BM62" s="325"/>
      <c r="BN62" s="322"/>
      <c r="BO62" s="322"/>
      <c r="BP62" s="322"/>
      <c r="BQ62" s="332"/>
      <c r="BR62" s="331"/>
    </row>
    <row r="63" spans="3:70" ht="7.5" customHeight="1">
      <c r="J63" s="81"/>
      <c r="K63" s="83"/>
      <c r="L63" s="339"/>
      <c r="M63" s="339"/>
      <c r="N63" s="81"/>
      <c r="O63" s="83"/>
      <c r="P63" s="339"/>
      <c r="Q63" s="339"/>
      <c r="R63" s="81"/>
      <c r="S63" s="83"/>
      <c r="T63" s="339"/>
      <c r="U63" s="339"/>
      <c r="V63" s="81"/>
      <c r="W63" s="340"/>
      <c r="X63" s="341"/>
      <c r="Y63" s="345"/>
      <c r="Z63" s="336"/>
      <c r="AA63" s="336"/>
      <c r="AB63" s="337"/>
      <c r="AC63" s="335"/>
      <c r="AD63" s="336"/>
      <c r="AE63" s="336"/>
      <c r="AF63" s="337"/>
      <c r="AG63" s="335"/>
      <c r="AH63" s="336"/>
      <c r="AI63" s="336"/>
      <c r="AJ63" s="337"/>
      <c r="AK63" s="335"/>
      <c r="AL63" s="336"/>
      <c r="AM63" s="336"/>
      <c r="AN63" s="337"/>
      <c r="AO63" s="335"/>
      <c r="AP63" s="336"/>
      <c r="AQ63" s="336"/>
      <c r="AR63" s="337"/>
      <c r="AS63" s="335"/>
      <c r="AT63" s="336"/>
      <c r="AU63" s="336"/>
      <c r="AV63" s="337"/>
      <c r="AW63" s="335"/>
      <c r="AX63" s="336"/>
      <c r="AY63" s="336"/>
      <c r="AZ63" s="337"/>
      <c r="BA63" s="335"/>
      <c r="BB63" s="336"/>
      <c r="BC63" s="336"/>
      <c r="BD63" s="337"/>
      <c r="BE63" s="335"/>
      <c r="BF63" s="336"/>
      <c r="BG63" s="336"/>
      <c r="BH63" s="337"/>
      <c r="BI63" s="335"/>
      <c r="BJ63" s="336"/>
      <c r="BK63" s="336"/>
      <c r="BL63" s="338"/>
      <c r="BM63" s="325"/>
      <c r="BN63" s="322"/>
      <c r="BO63" s="322"/>
      <c r="BP63" s="322"/>
      <c r="BQ63" s="332"/>
      <c r="BR63" s="331"/>
    </row>
    <row r="64" spans="3:70" ht="7.5" customHeight="1">
      <c r="K64" s="81"/>
      <c r="L64" s="339"/>
      <c r="M64" s="339"/>
      <c r="N64" s="83"/>
      <c r="O64" s="81"/>
      <c r="P64" s="339"/>
      <c r="Q64" s="339"/>
      <c r="R64" s="83"/>
      <c r="S64" s="81"/>
      <c r="T64" s="339"/>
      <c r="U64" s="339"/>
      <c r="V64" s="83"/>
      <c r="W64" s="340" t="s">
        <v>220</v>
      </c>
      <c r="X64" s="341"/>
      <c r="Y64" s="343"/>
      <c r="Z64" s="313"/>
      <c r="AA64" s="313"/>
      <c r="AB64" s="314"/>
      <c r="AC64" s="312"/>
      <c r="AD64" s="313"/>
      <c r="AE64" s="313"/>
      <c r="AF64" s="314"/>
      <c r="AG64" s="312"/>
      <c r="AH64" s="313"/>
      <c r="AI64" s="313"/>
      <c r="AJ64" s="314"/>
      <c r="AK64" s="312"/>
      <c r="AL64" s="313"/>
      <c r="AM64" s="313"/>
      <c r="AN64" s="314"/>
      <c r="AO64" s="312"/>
      <c r="AP64" s="313"/>
      <c r="AQ64" s="313"/>
      <c r="AR64" s="314"/>
      <c r="AS64" s="312"/>
      <c r="AT64" s="313"/>
      <c r="AU64" s="313"/>
      <c r="AV64" s="314"/>
      <c r="AW64" s="312"/>
      <c r="AX64" s="313"/>
      <c r="AY64" s="313"/>
      <c r="AZ64" s="314"/>
      <c r="BA64" s="312"/>
      <c r="BB64" s="313"/>
      <c r="BC64" s="313"/>
      <c r="BD64" s="314"/>
      <c r="BE64" s="312"/>
      <c r="BF64" s="313"/>
      <c r="BG64" s="313"/>
      <c r="BH64" s="314"/>
      <c r="BI64" s="312"/>
      <c r="BJ64" s="313"/>
      <c r="BK64" s="313"/>
      <c r="BL64" s="327"/>
      <c r="BM64" s="325"/>
      <c r="BN64" s="322"/>
      <c r="BO64" s="322"/>
      <c r="BP64" s="322"/>
      <c r="BQ64" s="332"/>
      <c r="BR64" s="331">
        <f>BM64-MAX(BN64:BQ67)</f>
        <v>0</v>
      </c>
    </row>
    <row r="65" spans="12:70" ht="7.5" customHeight="1">
      <c r="L65" s="81"/>
      <c r="M65" s="83"/>
      <c r="N65" s="339"/>
      <c r="O65" s="339"/>
      <c r="P65" s="81"/>
      <c r="Q65" s="83"/>
      <c r="R65" s="339"/>
      <c r="S65" s="339"/>
      <c r="T65" s="81"/>
      <c r="U65" s="83"/>
      <c r="V65" s="82"/>
      <c r="W65" s="340"/>
      <c r="X65" s="341"/>
      <c r="Y65" s="344"/>
      <c r="Z65" s="316"/>
      <c r="AA65" s="316"/>
      <c r="AB65" s="317"/>
      <c r="AC65" s="315"/>
      <c r="AD65" s="316"/>
      <c r="AE65" s="316"/>
      <c r="AF65" s="317"/>
      <c r="AG65" s="315"/>
      <c r="AH65" s="316"/>
      <c r="AI65" s="316"/>
      <c r="AJ65" s="317"/>
      <c r="AK65" s="315"/>
      <c r="AL65" s="316"/>
      <c r="AM65" s="316"/>
      <c r="AN65" s="317"/>
      <c r="AO65" s="315"/>
      <c r="AP65" s="316"/>
      <c r="AQ65" s="316"/>
      <c r="AR65" s="317"/>
      <c r="AS65" s="315"/>
      <c r="AT65" s="316"/>
      <c r="AU65" s="316"/>
      <c r="AV65" s="317"/>
      <c r="AW65" s="315"/>
      <c r="AX65" s="316"/>
      <c r="AY65" s="316"/>
      <c r="AZ65" s="317"/>
      <c r="BA65" s="315"/>
      <c r="BB65" s="316"/>
      <c r="BC65" s="316"/>
      <c r="BD65" s="317"/>
      <c r="BE65" s="315"/>
      <c r="BF65" s="316"/>
      <c r="BG65" s="316"/>
      <c r="BH65" s="317"/>
      <c r="BI65" s="315"/>
      <c r="BJ65" s="316"/>
      <c r="BK65" s="316"/>
      <c r="BL65" s="328"/>
      <c r="BM65" s="325"/>
      <c r="BN65" s="322"/>
      <c r="BO65" s="322"/>
      <c r="BP65" s="322"/>
      <c r="BQ65" s="332"/>
      <c r="BR65" s="331"/>
    </row>
    <row r="66" spans="12:70" ht="7.5" customHeight="1">
      <c r="M66" s="81"/>
      <c r="N66" s="339"/>
      <c r="O66" s="339"/>
      <c r="P66" s="83"/>
      <c r="Q66" s="81"/>
      <c r="R66" s="339"/>
      <c r="S66" s="339"/>
      <c r="T66" s="83"/>
      <c r="U66" s="81"/>
      <c r="V66" s="82"/>
      <c r="W66" s="340"/>
      <c r="X66" s="341"/>
      <c r="Y66" s="344"/>
      <c r="Z66" s="316"/>
      <c r="AA66" s="316"/>
      <c r="AB66" s="317"/>
      <c r="AC66" s="315"/>
      <c r="AD66" s="316"/>
      <c r="AE66" s="316"/>
      <c r="AF66" s="317"/>
      <c r="AG66" s="315"/>
      <c r="AH66" s="316"/>
      <c r="AI66" s="316"/>
      <c r="AJ66" s="317"/>
      <c r="AK66" s="315"/>
      <c r="AL66" s="316"/>
      <c r="AM66" s="316"/>
      <c r="AN66" s="317"/>
      <c r="AO66" s="315"/>
      <c r="AP66" s="316"/>
      <c r="AQ66" s="316"/>
      <c r="AR66" s="317"/>
      <c r="AS66" s="315"/>
      <c r="AT66" s="316"/>
      <c r="AU66" s="316"/>
      <c r="AV66" s="317"/>
      <c r="AW66" s="315"/>
      <c r="AX66" s="316"/>
      <c r="AY66" s="316"/>
      <c r="AZ66" s="317"/>
      <c r="BA66" s="315"/>
      <c r="BB66" s="316"/>
      <c r="BC66" s="316"/>
      <c r="BD66" s="317"/>
      <c r="BE66" s="315"/>
      <c r="BF66" s="316"/>
      <c r="BG66" s="316"/>
      <c r="BH66" s="317"/>
      <c r="BI66" s="315"/>
      <c r="BJ66" s="316"/>
      <c r="BK66" s="316"/>
      <c r="BL66" s="328"/>
      <c r="BM66" s="325"/>
      <c r="BN66" s="322"/>
      <c r="BO66" s="322"/>
      <c r="BP66" s="322"/>
      <c r="BQ66" s="332"/>
      <c r="BR66" s="331"/>
    </row>
    <row r="67" spans="12:70" ht="7.5" customHeight="1">
      <c r="N67" s="81"/>
      <c r="O67" s="83"/>
      <c r="P67" s="339"/>
      <c r="Q67" s="339"/>
      <c r="R67" s="81"/>
      <c r="S67" s="83"/>
      <c r="T67" s="339"/>
      <c r="U67" s="339"/>
      <c r="V67" s="81"/>
      <c r="W67" s="340"/>
      <c r="X67" s="341"/>
      <c r="Y67" s="345"/>
      <c r="Z67" s="336"/>
      <c r="AA67" s="336"/>
      <c r="AB67" s="337"/>
      <c r="AC67" s="335"/>
      <c r="AD67" s="336"/>
      <c r="AE67" s="336"/>
      <c r="AF67" s="337"/>
      <c r="AG67" s="335"/>
      <c r="AH67" s="336"/>
      <c r="AI67" s="336"/>
      <c r="AJ67" s="337"/>
      <c r="AK67" s="335"/>
      <c r="AL67" s="336"/>
      <c r="AM67" s="336"/>
      <c r="AN67" s="337"/>
      <c r="AO67" s="335"/>
      <c r="AP67" s="336"/>
      <c r="AQ67" s="336"/>
      <c r="AR67" s="337"/>
      <c r="AS67" s="335"/>
      <c r="AT67" s="336"/>
      <c r="AU67" s="336"/>
      <c r="AV67" s="337"/>
      <c r="AW67" s="335"/>
      <c r="AX67" s="336"/>
      <c r="AY67" s="336"/>
      <c r="AZ67" s="337"/>
      <c r="BA67" s="335"/>
      <c r="BB67" s="336"/>
      <c r="BC67" s="336"/>
      <c r="BD67" s="337"/>
      <c r="BE67" s="335"/>
      <c r="BF67" s="336"/>
      <c r="BG67" s="336"/>
      <c r="BH67" s="337"/>
      <c r="BI67" s="335"/>
      <c r="BJ67" s="336"/>
      <c r="BK67" s="336"/>
      <c r="BL67" s="338"/>
      <c r="BM67" s="325"/>
      <c r="BN67" s="322"/>
      <c r="BO67" s="322"/>
      <c r="BP67" s="322"/>
      <c r="BQ67" s="332"/>
      <c r="BR67" s="331"/>
    </row>
    <row r="68" spans="12:70" ht="7.5" customHeight="1">
      <c r="O68" s="81"/>
      <c r="P68" s="339"/>
      <c r="Q68" s="339"/>
      <c r="R68" s="83"/>
      <c r="S68" s="81"/>
      <c r="T68" s="339"/>
      <c r="U68" s="339"/>
      <c r="V68" s="83"/>
      <c r="W68" s="340" t="s">
        <v>219</v>
      </c>
      <c r="X68" s="341"/>
      <c r="Y68" s="343"/>
      <c r="Z68" s="313"/>
      <c r="AA68" s="313"/>
      <c r="AB68" s="314"/>
      <c r="AC68" s="312"/>
      <c r="AD68" s="313"/>
      <c r="AE68" s="313"/>
      <c r="AF68" s="314"/>
      <c r="AG68" s="312"/>
      <c r="AH68" s="313"/>
      <c r="AI68" s="313"/>
      <c r="AJ68" s="314"/>
      <c r="AK68" s="312"/>
      <c r="AL68" s="313"/>
      <c r="AM68" s="313"/>
      <c r="AN68" s="314"/>
      <c r="AO68" s="312"/>
      <c r="AP68" s="313"/>
      <c r="AQ68" s="313"/>
      <c r="AR68" s="314"/>
      <c r="AS68" s="312"/>
      <c r="AT68" s="313"/>
      <c r="AU68" s="313"/>
      <c r="AV68" s="314"/>
      <c r="AW68" s="312"/>
      <c r="AX68" s="313"/>
      <c r="AY68" s="313"/>
      <c r="AZ68" s="314"/>
      <c r="BA68" s="312"/>
      <c r="BB68" s="313"/>
      <c r="BC68" s="313"/>
      <c r="BD68" s="314"/>
      <c r="BE68" s="312"/>
      <c r="BF68" s="313"/>
      <c r="BG68" s="313"/>
      <c r="BH68" s="314"/>
      <c r="BI68" s="312"/>
      <c r="BJ68" s="313"/>
      <c r="BK68" s="313"/>
      <c r="BL68" s="327"/>
      <c r="BM68" s="325"/>
      <c r="BN68" s="322"/>
      <c r="BO68" s="322"/>
      <c r="BP68" s="322"/>
      <c r="BQ68" s="332"/>
      <c r="BR68" s="331">
        <f>BM68-MAX(BN68:BQ71)</f>
        <v>0</v>
      </c>
    </row>
    <row r="69" spans="12:70" ht="7.5" customHeight="1">
      <c r="P69" s="81"/>
      <c r="Q69" s="83"/>
      <c r="R69" s="339"/>
      <c r="S69" s="339"/>
      <c r="T69" s="81"/>
      <c r="U69" s="83"/>
      <c r="V69" s="82"/>
      <c r="W69" s="340"/>
      <c r="X69" s="341"/>
      <c r="Y69" s="344"/>
      <c r="Z69" s="316"/>
      <c r="AA69" s="316"/>
      <c r="AB69" s="317"/>
      <c r="AC69" s="315"/>
      <c r="AD69" s="316"/>
      <c r="AE69" s="316"/>
      <c r="AF69" s="317"/>
      <c r="AG69" s="315"/>
      <c r="AH69" s="316"/>
      <c r="AI69" s="316"/>
      <c r="AJ69" s="317"/>
      <c r="AK69" s="315"/>
      <c r="AL69" s="316"/>
      <c r="AM69" s="316"/>
      <c r="AN69" s="317"/>
      <c r="AO69" s="315"/>
      <c r="AP69" s="316"/>
      <c r="AQ69" s="316"/>
      <c r="AR69" s="317"/>
      <c r="AS69" s="315"/>
      <c r="AT69" s="316"/>
      <c r="AU69" s="316"/>
      <c r="AV69" s="317"/>
      <c r="AW69" s="315"/>
      <c r="AX69" s="316"/>
      <c r="AY69" s="316"/>
      <c r="AZ69" s="317"/>
      <c r="BA69" s="315"/>
      <c r="BB69" s="316"/>
      <c r="BC69" s="316"/>
      <c r="BD69" s="317"/>
      <c r="BE69" s="315"/>
      <c r="BF69" s="316"/>
      <c r="BG69" s="316"/>
      <c r="BH69" s="317"/>
      <c r="BI69" s="315"/>
      <c r="BJ69" s="316"/>
      <c r="BK69" s="316"/>
      <c r="BL69" s="328"/>
      <c r="BM69" s="325"/>
      <c r="BN69" s="322"/>
      <c r="BO69" s="322"/>
      <c r="BP69" s="322"/>
      <c r="BQ69" s="332"/>
      <c r="BR69" s="331"/>
    </row>
    <row r="70" spans="12:70" ht="7.5" customHeight="1">
      <c r="Q70" s="81"/>
      <c r="R70" s="339"/>
      <c r="S70" s="339"/>
      <c r="T70" s="83"/>
      <c r="U70" s="81"/>
      <c r="V70" s="82"/>
      <c r="W70" s="340"/>
      <c r="X70" s="341"/>
      <c r="Y70" s="344"/>
      <c r="Z70" s="316"/>
      <c r="AA70" s="316"/>
      <c r="AB70" s="317"/>
      <c r="AC70" s="315"/>
      <c r="AD70" s="316"/>
      <c r="AE70" s="316"/>
      <c r="AF70" s="317"/>
      <c r="AG70" s="315"/>
      <c r="AH70" s="316"/>
      <c r="AI70" s="316"/>
      <c r="AJ70" s="317"/>
      <c r="AK70" s="315"/>
      <c r="AL70" s="316"/>
      <c r="AM70" s="316"/>
      <c r="AN70" s="317"/>
      <c r="AO70" s="315"/>
      <c r="AP70" s="316"/>
      <c r="AQ70" s="316"/>
      <c r="AR70" s="317"/>
      <c r="AS70" s="315"/>
      <c r="AT70" s="316"/>
      <c r="AU70" s="316"/>
      <c r="AV70" s="317"/>
      <c r="AW70" s="315"/>
      <c r="AX70" s="316"/>
      <c r="AY70" s="316"/>
      <c r="AZ70" s="317"/>
      <c r="BA70" s="315"/>
      <c r="BB70" s="316"/>
      <c r="BC70" s="316"/>
      <c r="BD70" s="317"/>
      <c r="BE70" s="315"/>
      <c r="BF70" s="316"/>
      <c r="BG70" s="316"/>
      <c r="BH70" s="317"/>
      <c r="BI70" s="315"/>
      <c r="BJ70" s="316"/>
      <c r="BK70" s="316"/>
      <c r="BL70" s="328"/>
      <c r="BM70" s="325"/>
      <c r="BN70" s="322"/>
      <c r="BO70" s="322"/>
      <c r="BP70" s="322"/>
      <c r="BQ70" s="332"/>
      <c r="BR70" s="331"/>
    </row>
    <row r="71" spans="12:70" ht="7.5" customHeight="1">
      <c r="R71" s="81"/>
      <c r="S71" s="83"/>
      <c r="T71" s="339"/>
      <c r="U71" s="339"/>
      <c r="V71" s="81"/>
      <c r="W71" s="340"/>
      <c r="X71" s="341"/>
      <c r="Y71" s="345"/>
      <c r="Z71" s="336"/>
      <c r="AA71" s="336"/>
      <c r="AB71" s="337"/>
      <c r="AC71" s="335"/>
      <c r="AD71" s="336"/>
      <c r="AE71" s="336"/>
      <c r="AF71" s="337"/>
      <c r="AG71" s="335"/>
      <c r="AH71" s="336"/>
      <c r="AI71" s="336"/>
      <c r="AJ71" s="337"/>
      <c r="AK71" s="335"/>
      <c r="AL71" s="336"/>
      <c r="AM71" s="336"/>
      <c r="AN71" s="337"/>
      <c r="AO71" s="335"/>
      <c r="AP71" s="336"/>
      <c r="AQ71" s="336"/>
      <c r="AR71" s="337"/>
      <c r="AS71" s="335"/>
      <c r="AT71" s="336"/>
      <c r="AU71" s="336"/>
      <c r="AV71" s="337"/>
      <c r="AW71" s="335"/>
      <c r="AX71" s="336"/>
      <c r="AY71" s="336"/>
      <c r="AZ71" s="337"/>
      <c r="BA71" s="335"/>
      <c r="BB71" s="336"/>
      <c r="BC71" s="336"/>
      <c r="BD71" s="337"/>
      <c r="BE71" s="335"/>
      <c r="BF71" s="336"/>
      <c r="BG71" s="336"/>
      <c r="BH71" s="337"/>
      <c r="BI71" s="335"/>
      <c r="BJ71" s="336"/>
      <c r="BK71" s="336"/>
      <c r="BL71" s="338"/>
      <c r="BM71" s="325"/>
      <c r="BN71" s="322"/>
      <c r="BO71" s="322"/>
      <c r="BP71" s="322"/>
      <c r="BQ71" s="332"/>
      <c r="BR71" s="331"/>
    </row>
    <row r="72" spans="12:70" ht="7.5" customHeight="1">
      <c r="S72" s="81"/>
      <c r="T72" s="339"/>
      <c r="U72" s="339"/>
      <c r="V72" s="83"/>
      <c r="W72" s="340" t="s">
        <v>218</v>
      </c>
      <c r="X72" s="341"/>
      <c r="Y72" s="343"/>
      <c r="Z72" s="313"/>
      <c r="AA72" s="313"/>
      <c r="AB72" s="314"/>
      <c r="AC72" s="312"/>
      <c r="AD72" s="313"/>
      <c r="AE72" s="313"/>
      <c r="AF72" s="314"/>
      <c r="AG72" s="312"/>
      <c r="AH72" s="313"/>
      <c r="AI72" s="313"/>
      <c r="AJ72" s="314"/>
      <c r="AK72" s="312"/>
      <c r="AL72" s="313"/>
      <c r="AM72" s="313"/>
      <c r="AN72" s="314"/>
      <c r="AO72" s="312"/>
      <c r="AP72" s="313"/>
      <c r="AQ72" s="313"/>
      <c r="AR72" s="314"/>
      <c r="AS72" s="312"/>
      <c r="AT72" s="313"/>
      <c r="AU72" s="313"/>
      <c r="AV72" s="314"/>
      <c r="AW72" s="312"/>
      <c r="AX72" s="313"/>
      <c r="AY72" s="313"/>
      <c r="AZ72" s="314"/>
      <c r="BA72" s="312"/>
      <c r="BB72" s="313"/>
      <c r="BC72" s="313"/>
      <c r="BD72" s="314"/>
      <c r="BE72" s="312"/>
      <c r="BF72" s="313"/>
      <c r="BG72" s="313"/>
      <c r="BH72" s="314"/>
      <c r="BI72" s="312"/>
      <c r="BJ72" s="313"/>
      <c r="BK72" s="313"/>
      <c r="BL72" s="327"/>
      <c r="BM72" s="325"/>
      <c r="BN72" s="322"/>
      <c r="BO72" s="322"/>
      <c r="BP72" s="322"/>
      <c r="BQ72" s="332"/>
      <c r="BR72" s="331">
        <f>BM72-MAX(BN72:BQ75)</f>
        <v>0</v>
      </c>
    </row>
    <row r="73" spans="12:70" ht="7.5" customHeight="1">
      <c r="T73" s="81"/>
      <c r="U73" s="83"/>
      <c r="V73" s="82"/>
      <c r="W73" s="340"/>
      <c r="X73" s="341"/>
      <c r="Y73" s="344"/>
      <c r="Z73" s="316"/>
      <c r="AA73" s="316"/>
      <c r="AB73" s="317"/>
      <c r="AC73" s="315"/>
      <c r="AD73" s="316"/>
      <c r="AE73" s="316"/>
      <c r="AF73" s="317"/>
      <c r="AG73" s="315"/>
      <c r="AH73" s="316"/>
      <c r="AI73" s="316"/>
      <c r="AJ73" s="317"/>
      <c r="AK73" s="315"/>
      <c r="AL73" s="316"/>
      <c r="AM73" s="316"/>
      <c r="AN73" s="317"/>
      <c r="AO73" s="315"/>
      <c r="AP73" s="316"/>
      <c r="AQ73" s="316"/>
      <c r="AR73" s="317"/>
      <c r="AS73" s="315"/>
      <c r="AT73" s="316"/>
      <c r="AU73" s="316"/>
      <c r="AV73" s="317"/>
      <c r="AW73" s="315"/>
      <c r="AX73" s="316"/>
      <c r="AY73" s="316"/>
      <c r="AZ73" s="317"/>
      <c r="BA73" s="315"/>
      <c r="BB73" s="316"/>
      <c r="BC73" s="316"/>
      <c r="BD73" s="317"/>
      <c r="BE73" s="315"/>
      <c r="BF73" s="316"/>
      <c r="BG73" s="316"/>
      <c r="BH73" s="317"/>
      <c r="BI73" s="315"/>
      <c r="BJ73" s="316"/>
      <c r="BK73" s="316"/>
      <c r="BL73" s="328"/>
      <c r="BM73" s="325"/>
      <c r="BN73" s="322"/>
      <c r="BO73" s="322"/>
      <c r="BP73" s="322"/>
      <c r="BQ73" s="332"/>
      <c r="BR73" s="331"/>
    </row>
    <row r="74" spans="12:70" ht="7.5" customHeight="1">
      <c r="U74" s="81"/>
      <c r="V74" s="82"/>
      <c r="W74" s="340"/>
      <c r="X74" s="341"/>
      <c r="Y74" s="344"/>
      <c r="Z74" s="316"/>
      <c r="AA74" s="316"/>
      <c r="AB74" s="317"/>
      <c r="AC74" s="315"/>
      <c r="AD74" s="316"/>
      <c r="AE74" s="316"/>
      <c r="AF74" s="317"/>
      <c r="AG74" s="315"/>
      <c r="AH74" s="316"/>
      <c r="AI74" s="316"/>
      <c r="AJ74" s="317"/>
      <c r="AK74" s="315"/>
      <c r="AL74" s="316"/>
      <c r="AM74" s="316"/>
      <c r="AN74" s="317"/>
      <c r="AO74" s="315"/>
      <c r="AP74" s="316"/>
      <c r="AQ74" s="316"/>
      <c r="AR74" s="317"/>
      <c r="AS74" s="315"/>
      <c r="AT74" s="316"/>
      <c r="AU74" s="316"/>
      <c r="AV74" s="317"/>
      <c r="AW74" s="315"/>
      <c r="AX74" s="316"/>
      <c r="AY74" s="316"/>
      <c r="AZ74" s="317"/>
      <c r="BA74" s="315"/>
      <c r="BB74" s="316"/>
      <c r="BC74" s="316"/>
      <c r="BD74" s="317"/>
      <c r="BE74" s="315"/>
      <c r="BF74" s="316"/>
      <c r="BG74" s="316"/>
      <c r="BH74" s="317"/>
      <c r="BI74" s="315"/>
      <c r="BJ74" s="316"/>
      <c r="BK74" s="316"/>
      <c r="BL74" s="328"/>
      <c r="BM74" s="325"/>
      <c r="BN74" s="322"/>
      <c r="BO74" s="322"/>
      <c r="BP74" s="322"/>
      <c r="BQ74" s="332"/>
      <c r="BR74" s="331"/>
    </row>
    <row r="75" spans="12:70" ht="7.5" customHeight="1" thickBot="1">
      <c r="T75" s="339"/>
      <c r="U75" s="339"/>
      <c r="V75" s="81"/>
      <c r="W75" s="340"/>
      <c r="X75" s="342"/>
      <c r="Y75" s="344"/>
      <c r="Z75" s="316"/>
      <c r="AA75" s="316"/>
      <c r="AB75" s="317"/>
      <c r="AC75" s="315"/>
      <c r="AD75" s="316"/>
      <c r="AE75" s="316"/>
      <c r="AF75" s="317"/>
      <c r="AG75" s="315"/>
      <c r="AH75" s="316"/>
      <c r="AI75" s="316"/>
      <c r="AJ75" s="317"/>
      <c r="AK75" s="315"/>
      <c r="AL75" s="316"/>
      <c r="AM75" s="316"/>
      <c r="AN75" s="317"/>
      <c r="AO75" s="315"/>
      <c r="AP75" s="316"/>
      <c r="AQ75" s="316"/>
      <c r="AR75" s="317"/>
      <c r="AS75" s="315"/>
      <c r="AT75" s="316"/>
      <c r="AU75" s="316"/>
      <c r="AV75" s="317"/>
      <c r="AW75" s="315"/>
      <c r="AX75" s="316"/>
      <c r="AY75" s="316"/>
      <c r="AZ75" s="317"/>
      <c r="BA75" s="315"/>
      <c r="BB75" s="316"/>
      <c r="BC75" s="316"/>
      <c r="BD75" s="317"/>
      <c r="BE75" s="315"/>
      <c r="BF75" s="316"/>
      <c r="BG75" s="316"/>
      <c r="BH75" s="317"/>
      <c r="BI75" s="315"/>
      <c r="BJ75" s="316"/>
      <c r="BK75" s="316"/>
      <c r="BL75" s="328"/>
      <c r="BM75" s="326"/>
      <c r="BN75" s="323"/>
      <c r="BO75" s="323"/>
      <c r="BP75" s="323"/>
      <c r="BQ75" s="334"/>
      <c r="BR75" s="333"/>
    </row>
    <row r="76" spans="12:70" ht="30" customHeight="1">
      <c r="W76" s="320" t="s">
        <v>217</v>
      </c>
      <c r="X76" s="304"/>
      <c r="Y76" s="329">
        <f>$X$36*Y36+$X$40*Y40+$X$44*Y44+$X$48*Y48+$X$52*Y52+$X$56*Y56+$X$60*Y60+$X$64*Y64+$X$68*Y68+$X$72*Y72</f>
        <v>0</v>
      </c>
      <c r="Z76" s="318"/>
      <c r="AA76" s="318"/>
      <c r="AB76" s="318"/>
      <c r="AC76" s="318">
        <f>$X$36*AC36+$X$40*AC40+$X$44*AC44+$X$48*AC48+$X$52*AC52+$X$56*AC56+$X$60*AC60+$X$64*AC64+$X$68*AC68+$X$72*AC72</f>
        <v>0</v>
      </c>
      <c r="AD76" s="318"/>
      <c r="AE76" s="318"/>
      <c r="AF76" s="318"/>
      <c r="AG76" s="318">
        <f>$X$36*AG36+$X$40*AG40+$X$44*AG44+$X$48*AG48+$X$52*AG52+$X$56*AG56+$X$60*AG60+$X$64*AG64+$X$68*AG68+$X$72*AG72</f>
        <v>0</v>
      </c>
      <c r="AH76" s="318"/>
      <c r="AI76" s="318"/>
      <c r="AJ76" s="318"/>
      <c r="AK76" s="318">
        <f>$X$36*AK36+$X$40*AK40+$X$44*AK44+$X$48*AK48+$X$52*AK52+$X$56*AK56+$X$60*AK60+$X$64*AK64+$X$68*AK68+$X$72*AK72</f>
        <v>0</v>
      </c>
      <c r="AL76" s="318"/>
      <c r="AM76" s="318"/>
      <c r="AN76" s="318"/>
      <c r="AO76" s="318">
        <f>$X$36*AO36+$X$40*AO40+$X$44*AO44+$X$48*AO48+$X$52*AO52+$X$56*AO56+$X$60*AO60+$X$64*AO64+$X$68*AO68+$X$72*AO72</f>
        <v>0</v>
      </c>
      <c r="AP76" s="318"/>
      <c r="AQ76" s="318"/>
      <c r="AR76" s="318"/>
      <c r="AS76" s="318">
        <f>$X$36*AS36+$X$40*AS40+$X$44*AS44+$X$48*AS48+$X$52*AS52+$X$56*AS56+$X$60*AS60+$X$64*AS64+$X$68*AS68+$X$72*AS72</f>
        <v>0</v>
      </c>
      <c r="AT76" s="318"/>
      <c r="AU76" s="318"/>
      <c r="AV76" s="318"/>
      <c r="AW76" s="318">
        <f>$X$36*AW36+$X$40*AW40+$X$44*AW44+$X$48*AW48+$X$52*AW52+$X$56*AW56+$X$60*AW60+$X$64*AW64+$X$68*AW68+$X$72*AW72</f>
        <v>0</v>
      </c>
      <c r="AX76" s="318"/>
      <c r="AY76" s="318"/>
      <c r="AZ76" s="318"/>
      <c r="BA76" s="318">
        <f>$X$36*BA36+$X$40*BA40+$X$44*BA44+$X$48*BA48+$X$52*BA52+$X$56*BA56+$X$60*BA60+$X$64*BA64+$X$68*BA68+$X$72*BA72</f>
        <v>0</v>
      </c>
      <c r="BB76" s="318"/>
      <c r="BC76" s="318"/>
      <c r="BD76" s="318"/>
      <c r="BE76" s="318">
        <f>$X$36*BE36+$X$40*BE40+$X$44*BE44+$X$48*BE48+$X$52*BE52+$X$56*BE56+$X$60*BE60+$X$64*BE64+$X$68*BE68+$X$72*BE72</f>
        <v>0</v>
      </c>
      <c r="BF76" s="318"/>
      <c r="BG76" s="318"/>
      <c r="BH76" s="318"/>
      <c r="BI76" s="318">
        <f>$X$36*BI36+$X$40*BI40+$X$44*BI44+$X$48*BI48+$X$52*BI52+$X$56*BI56+$X$60*BI60+$X$64*BI64+$X$68*BI68+$X$72*BI72</f>
        <v>0</v>
      </c>
      <c r="BJ76" s="318"/>
      <c r="BK76" s="318"/>
      <c r="BL76" s="324"/>
    </row>
    <row r="77" spans="12:70" ht="30" customHeight="1" thickBot="1">
      <c r="W77" s="304" t="s">
        <v>216</v>
      </c>
      <c r="X77" s="304"/>
      <c r="Y77" s="330">
        <f>RANK(Y76,$Y$76:$BL$76,0)</f>
        <v>1</v>
      </c>
      <c r="Z77" s="319"/>
      <c r="AA77" s="319"/>
      <c r="AB77" s="319"/>
      <c r="AC77" s="319">
        <f>RANK(AC76,$Y$76:$BL$76,0)</f>
        <v>1</v>
      </c>
      <c r="AD77" s="319"/>
      <c r="AE77" s="319"/>
      <c r="AF77" s="319"/>
      <c r="AG77" s="319">
        <f>RANK(AG76,$Y$76:$BL$76,0)</f>
        <v>1</v>
      </c>
      <c r="AH77" s="319"/>
      <c r="AI77" s="319"/>
      <c r="AJ77" s="319"/>
      <c r="AK77" s="319">
        <f>RANK(AK76,$Y$76:$BL$76,0)</f>
        <v>1</v>
      </c>
      <c r="AL77" s="319"/>
      <c r="AM77" s="319"/>
      <c r="AN77" s="319"/>
      <c r="AO77" s="319">
        <f>RANK(AO76,$Y$76:$BL$76,0)</f>
        <v>1</v>
      </c>
      <c r="AP77" s="319"/>
      <c r="AQ77" s="319"/>
      <c r="AR77" s="319"/>
      <c r="AS77" s="319">
        <f>RANK(AS76,$Y$76:$BL$76,0)</f>
        <v>1</v>
      </c>
      <c r="AT77" s="319"/>
      <c r="AU77" s="319"/>
      <c r="AV77" s="319"/>
      <c r="AW77" s="319">
        <f>RANK(AW76,$Y$76:$BL$76,0)</f>
        <v>1</v>
      </c>
      <c r="AX77" s="319"/>
      <c r="AY77" s="319"/>
      <c r="AZ77" s="319"/>
      <c r="BA77" s="319">
        <f>RANK(BA76,$Y$76:$BL$76,0)</f>
        <v>1</v>
      </c>
      <c r="BB77" s="319"/>
      <c r="BC77" s="319"/>
      <c r="BD77" s="319"/>
      <c r="BE77" s="319">
        <f>RANK(BE76,$Y$76:$BL$76,0)</f>
        <v>1</v>
      </c>
      <c r="BF77" s="319"/>
      <c r="BG77" s="319"/>
      <c r="BH77" s="319"/>
      <c r="BI77" s="319">
        <f>RANK(BI76,$Y$76:$BL$76,0)</f>
        <v>1</v>
      </c>
      <c r="BJ77" s="319"/>
      <c r="BK77" s="319"/>
      <c r="BL77" s="321"/>
    </row>
    <row r="78" spans="12:70" ht="7.5" customHeight="1" thickBot="1"/>
    <row r="79" spans="12:70" ht="30" customHeight="1">
      <c r="W79" s="304" t="s">
        <v>215</v>
      </c>
      <c r="X79" s="304"/>
      <c r="Y79" s="306"/>
      <c r="Z79" s="302"/>
      <c r="AA79" s="302"/>
      <c r="AB79" s="302"/>
      <c r="AC79" s="302"/>
      <c r="AD79" s="302"/>
      <c r="AE79" s="302"/>
      <c r="AF79" s="302"/>
      <c r="AG79" s="302"/>
      <c r="AH79" s="302"/>
      <c r="AI79" s="302"/>
      <c r="AJ79" s="302"/>
      <c r="AK79" s="302"/>
      <c r="AL79" s="302"/>
      <c r="AM79" s="302"/>
      <c r="AN79" s="302"/>
      <c r="AO79" s="302"/>
      <c r="AP79" s="302"/>
      <c r="AQ79" s="302"/>
      <c r="AR79" s="302"/>
      <c r="AS79" s="302"/>
      <c r="AT79" s="302"/>
      <c r="AU79" s="302"/>
      <c r="AV79" s="302"/>
      <c r="AW79" s="302"/>
      <c r="AX79" s="302"/>
      <c r="AY79" s="302"/>
      <c r="AZ79" s="302"/>
      <c r="BA79" s="302"/>
      <c r="BB79" s="302"/>
      <c r="BC79" s="302"/>
      <c r="BD79" s="302"/>
      <c r="BE79" s="302"/>
      <c r="BF79" s="302"/>
      <c r="BG79" s="302"/>
      <c r="BH79" s="302"/>
      <c r="BI79" s="302"/>
      <c r="BJ79" s="302"/>
      <c r="BK79" s="302"/>
      <c r="BL79" s="311"/>
    </row>
    <row r="80" spans="12:70" ht="30" customHeight="1">
      <c r="W80" s="304" t="s">
        <v>214</v>
      </c>
      <c r="X80" s="304"/>
      <c r="Y80" s="307"/>
      <c r="Z80" s="308"/>
      <c r="AA80" s="308"/>
      <c r="AB80" s="308"/>
      <c r="AC80" s="308"/>
      <c r="AD80" s="308"/>
      <c r="AE80" s="308"/>
      <c r="AF80" s="308"/>
      <c r="AG80" s="308"/>
      <c r="AH80" s="308"/>
      <c r="AI80" s="308"/>
      <c r="AJ80" s="308"/>
      <c r="AK80" s="308"/>
      <c r="AL80" s="308"/>
      <c r="AM80" s="308"/>
      <c r="AN80" s="308"/>
      <c r="AO80" s="308"/>
      <c r="AP80" s="308"/>
      <c r="AQ80" s="308"/>
      <c r="AR80" s="308"/>
      <c r="AS80" s="308"/>
      <c r="AT80" s="308"/>
      <c r="AU80" s="308"/>
      <c r="AV80" s="308"/>
      <c r="AW80" s="308"/>
      <c r="AX80" s="308"/>
      <c r="AY80" s="308"/>
      <c r="AZ80" s="308"/>
      <c r="BA80" s="308"/>
      <c r="BB80" s="308"/>
      <c r="BC80" s="308"/>
      <c r="BD80" s="308"/>
      <c r="BE80" s="308"/>
      <c r="BF80" s="308"/>
      <c r="BG80" s="308"/>
      <c r="BH80" s="308"/>
      <c r="BI80" s="308"/>
      <c r="BJ80" s="308"/>
      <c r="BK80" s="308"/>
      <c r="BL80" s="309"/>
    </row>
    <row r="81" spans="23:64" ht="30" customHeight="1">
      <c r="W81" s="304" t="s">
        <v>213</v>
      </c>
      <c r="X81" s="304"/>
      <c r="Y81" s="307"/>
      <c r="Z81" s="308"/>
      <c r="AA81" s="308"/>
      <c r="AB81" s="308"/>
      <c r="AC81" s="308"/>
      <c r="AD81" s="308"/>
      <c r="AE81" s="308"/>
      <c r="AF81" s="308"/>
      <c r="AG81" s="308"/>
      <c r="AH81" s="308"/>
      <c r="AI81" s="308"/>
      <c r="AJ81" s="308"/>
      <c r="AK81" s="308"/>
      <c r="AL81" s="308"/>
      <c r="AM81" s="308"/>
      <c r="AN81" s="308"/>
      <c r="AO81" s="308"/>
      <c r="AP81" s="308"/>
      <c r="AQ81" s="308"/>
      <c r="AR81" s="308"/>
      <c r="AS81" s="308"/>
      <c r="AT81" s="308"/>
      <c r="AU81" s="308"/>
      <c r="AV81" s="308"/>
      <c r="AW81" s="308"/>
      <c r="AX81" s="308"/>
      <c r="AY81" s="308"/>
      <c r="AZ81" s="308"/>
      <c r="BA81" s="308"/>
      <c r="BB81" s="308"/>
      <c r="BC81" s="308"/>
      <c r="BD81" s="308"/>
      <c r="BE81" s="308"/>
      <c r="BF81" s="308"/>
      <c r="BG81" s="308"/>
      <c r="BH81" s="308"/>
      <c r="BI81" s="308"/>
      <c r="BJ81" s="308"/>
      <c r="BK81" s="308"/>
      <c r="BL81" s="309"/>
    </row>
    <row r="82" spans="23:64" ht="30" customHeight="1" thickBot="1">
      <c r="W82" s="304" t="s">
        <v>212</v>
      </c>
      <c r="X82" s="304"/>
      <c r="Y82" s="305"/>
      <c r="Z82" s="303"/>
      <c r="AA82" s="303"/>
      <c r="AB82" s="303"/>
      <c r="AC82" s="303"/>
      <c r="AD82" s="303"/>
      <c r="AE82" s="303"/>
      <c r="AF82" s="303"/>
      <c r="AG82" s="303"/>
      <c r="AH82" s="303"/>
      <c r="AI82" s="303"/>
      <c r="AJ82" s="303"/>
      <c r="AK82" s="303"/>
      <c r="AL82" s="303"/>
      <c r="AM82" s="303"/>
      <c r="AN82" s="303"/>
      <c r="AO82" s="303"/>
      <c r="AP82" s="303"/>
      <c r="AQ82" s="303"/>
      <c r="AR82" s="303"/>
      <c r="AS82" s="303"/>
      <c r="AT82" s="303"/>
      <c r="AU82" s="303"/>
      <c r="AV82" s="303"/>
      <c r="AW82" s="303"/>
      <c r="AX82" s="303"/>
      <c r="AY82" s="303"/>
      <c r="AZ82" s="303"/>
      <c r="BA82" s="303"/>
      <c r="BB82" s="303"/>
      <c r="BC82" s="303"/>
      <c r="BD82" s="303"/>
      <c r="BE82" s="303"/>
      <c r="BF82" s="303"/>
      <c r="BG82" s="303"/>
      <c r="BH82" s="303"/>
      <c r="BI82" s="303"/>
      <c r="BJ82" s="303"/>
      <c r="BK82" s="303"/>
      <c r="BL82" s="310"/>
    </row>
    <row r="83" spans="23:64" ht="7.5" customHeight="1" thickBot="1"/>
    <row r="84" spans="23:64" ht="30" customHeight="1">
      <c r="W84" s="304" t="s">
        <v>211</v>
      </c>
      <c r="X84" s="304"/>
      <c r="Y84" s="306"/>
      <c r="Z84" s="302"/>
      <c r="AA84" s="302"/>
      <c r="AB84" s="302"/>
      <c r="AC84" s="302"/>
      <c r="AD84" s="302"/>
      <c r="AE84" s="302"/>
      <c r="AF84" s="302"/>
      <c r="AG84" s="302"/>
      <c r="AH84" s="302"/>
      <c r="AI84" s="302"/>
      <c r="AJ84" s="302"/>
      <c r="AK84" s="302"/>
      <c r="AL84" s="302"/>
      <c r="AM84" s="302"/>
      <c r="AN84" s="302"/>
      <c r="AO84" s="302"/>
      <c r="AP84" s="302"/>
      <c r="AQ84" s="302"/>
      <c r="AR84" s="302"/>
      <c r="AS84" s="302"/>
      <c r="AT84" s="302"/>
      <c r="AU84" s="302"/>
      <c r="AV84" s="302"/>
      <c r="AW84" s="302"/>
      <c r="AX84" s="302"/>
      <c r="AY84" s="302"/>
      <c r="AZ84" s="302"/>
      <c r="BA84" s="302"/>
      <c r="BB84" s="302"/>
      <c r="BC84" s="302"/>
      <c r="BD84" s="302"/>
      <c r="BE84" s="302"/>
      <c r="BF84" s="302"/>
      <c r="BG84" s="302"/>
      <c r="BH84" s="302"/>
      <c r="BI84" s="302"/>
      <c r="BJ84" s="302"/>
      <c r="BK84" s="302"/>
      <c r="BL84" s="311"/>
    </row>
    <row r="85" spans="23:64" ht="30" customHeight="1">
      <c r="W85" s="304" t="s">
        <v>210</v>
      </c>
      <c r="X85" s="304"/>
      <c r="Y85" s="307"/>
      <c r="Z85" s="308"/>
      <c r="AA85" s="308"/>
      <c r="AB85" s="308"/>
      <c r="AC85" s="308"/>
      <c r="AD85" s="308"/>
      <c r="AE85" s="308"/>
      <c r="AF85" s="308"/>
      <c r="AG85" s="308"/>
      <c r="AH85" s="308"/>
      <c r="AI85" s="308"/>
      <c r="AJ85" s="308"/>
      <c r="AK85" s="308"/>
      <c r="AL85" s="308"/>
      <c r="AM85" s="308"/>
      <c r="AN85" s="308"/>
      <c r="AO85" s="308"/>
      <c r="AP85" s="308"/>
      <c r="AQ85" s="308"/>
      <c r="AR85" s="308"/>
      <c r="AS85" s="308"/>
      <c r="AT85" s="308"/>
      <c r="AU85" s="308"/>
      <c r="AV85" s="308"/>
      <c r="AW85" s="308"/>
      <c r="AX85" s="308"/>
      <c r="AY85" s="308"/>
      <c r="AZ85" s="308"/>
      <c r="BA85" s="308"/>
      <c r="BB85" s="308"/>
      <c r="BC85" s="308"/>
      <c r="BD85" s="308"/>
      <c r="BE85" s="308"/>
      <c r="BF85" s="308"/>
      <c r="BG85" s="308"/>
      <c r="BH85" s="308"/>
      <c r="BI85" s="308"/>
      <c r="BJ85" s="308"/>
      <c r="BK85" s="308"/>
      <c r="BL85" s="309"/>
    </row>
    <row r="86" spans="23:64" ht="30" customHeight="1" thickBot="1">
      <c r="W86" s="304" t="s">
        <v>209</v>
      </c>
      <c r="X86" s="304"/>
      <c r="Y86" s="305"/>
      <c r="Z86" s="303"/>
      <c r="AA86" s="303"/>
      <c r="AB86" s="303"/>
      <c r="AC86" s="303"/>
      <c r="AD86" s="303"/>
      <c r="AE86" s="303"/>
      <c r="AF86" s="303"/>
      <c r="AG86" s="303"/>
      <c r="AH86" s="303"/>
      <c r="AI86" s="303"/>
      <c r="AJ86" s="303"/>
      <c r="AK86" s="303"/>
      <c r="AL86" s="303"/>
      <c r="AM86" s="303"/>
      <c r="AN86" s="303"/>
      <c r="AO86" s="303"/>
      <c r="AP86" s="303"/>
      <c r="AQ86" s="303"/>
      <c r="AR86" s="303"/>
      <c r="AS86" s="303"/>
      <c r="AT86" s="303"/>
      <c r="AU86" s="303"/>
      <c r="AV86" s="303"/>
      <c r="AW86" s="303"/>
      <c r="AX86" s="303"/>
      <c r="AY86" s="303"/>
      <c r="AZ86" s="303"/>
      <c r="BA86" s="303"/>
      <c r="BB86" s="303"/>
      <c r="BC86" s="303"/>
      <c r="BD86" s="303"/>
      <c r="BE86" s="303"/>
      <c r="BF86" s="303"/>
      <c r="BG86" s="303"/>
      <c r="BH86" s="303"/>
      <c r="BI86" s="303"/>
      <c r="BJ86" s="303"/>
      <c r="BK86" s="303"/>
      <c r="BL86" s="310"/>
    </row>
    <row r="87" spans="23:64" ht="7.5" customHeight="1" thickBot="1"/>
    <row r="88" spans="23:64" ht="30" customHeight="1">
      <c r="W88" s="304" t="s">
        <v>208</v>
      </c>
      <c r="X88" s="304"/>
      <c r="Y88" s="306"/>
      <c r="Z88" s="302"/>
      <c r="AA88" s="302"/>
      <c r="AB88" s="302"/>
      <c r="AC88" s="302"/>
      <c r="AD88" s="302"/>
      <c r="AE88" s="302"/>
      <c r="AF88" s="302"/>
      <c r="AG88" s="302"/>
      <c r="AH88" s="302"/>
      <c r="AI88" s="302"/>
      <c r="AJ88" s="302"/>
      <c r="AK88" s="302"/>
      <c r="AL88" s="302"/>
      <c r="AM88" s="302"/>
      <c r="AN88" s="302"/>
      <c r="AO88" s="302"/>
      <c r="AP88" s="302"/>
      <c r="AQ88" s="302"/>
      <c r="AR88" s="302"/>
      <c r="AS88" s="302"/>
      <c r="AT88" s="302"/>
      <c r="AU88" s="302"/>
      <c r="AV88" s="302"/>
      <c r="AW88" s="302"/>
      <c r="AX88" s="302"/>
      <c r="AY88" s="302"/>
      <c r="AZ88" s="302"/>
      <c r="BA88" s="302"/>
      <c r="BB88" s="302"/>
      <c r="BC88" s="302"/>
      <c r="BD88" s="302"/>
      <c r="BE88" s="302"/>
      <c r="BF88" s="302"/>
      <c r="BG88" s="302"/>
      <c r="BH88" s="302"/>
      <c r="BI88" s="302"/>
      <c r="BJ88" s="302"/>
      <c r="BK88" s="302"/>
      <c r="BL88" s="311"/>
    </row>
    <row r="89" spans="23:64" ht="30" customHeight="1" thickBot="1">
      <c r="W89" s="304" t="s">
        <v>207</v>
      </c>
      <c r="X89" s="304"/>
      <c r="Y89" s="305"/>
      <c r="Z89" s="303"/>
      <c r="AA89" s="303"/>
      <c r="AB89" s="303"/>
      <c r="AC89" s="303"/>
      <c r="AD89" s="303"/>
      <c r="AE89" s="303"/>
      <c r="AF89" s="303"/>
      <c r="AG89" s="303"/>
      <c r="AH89" s="303"/>
      <c r="AI89" s="303"/>
      <c r="AJ89" s="303"/>
      <c r="AK89" s="303"/>
      <c r="AL89" s="303"/>
      <c r="AM89" s="303"/>
      <c r="AN89" s="303"/>
      <c r="AO89" s="303"/>
      <c r="AP89" s="303"/>
      <c r="AQ89" s="303"/>
      <c r="AR89" s="303"/>
      <c r="AS89" s="303"/>
      <c r="AT89" s="303"/>
      <c r="AU89" s="303"/>
      <c r="AV89" s="303"/>
      <c r="AW89" s="303"/>
      <c r="AX89" s="303"/>
      <c r="AY89" s="303"/>
      <c r="AZ89" s="303"/>
      <c r="BA89" s="303"/>
      <c r="BB89" s="303"/>
      <c r="BC89" s="303"/>
      <c r="BD89" s="303"/>
      <c r="BE89" s="303"/>
      <c r="BF89" s="303"/>
      <c r="BG89" s="303"/>
      <c r="BH89" s="303"/>
      <c r="BI89" s="303"/>
      <c r="BJ89" s="303"/>
      <c r="BK89" s="303"/>
      <c r="BL89" s="310"/>
    </row>
    <row r="91" spans="23:64" ht="7.5" customHeight="1" thickBot="1"/>
    <row r="92" spans="23:64" ht="12.75" customHeight="1" thickBot="1">
      <c r="W92" s="300" t="s">
        <v>206</v>
      </c>
      <c r="X92" s="301"/>
      <c r="AC92" s="80" t="s">
        <v>251</v>
      </c>
    </row>
    <row r="93" spans="23:64" ht="12.75" customHeight="1">
      <c r="W93" s="71" t="s">
        <v>205</v>
      </c>
      <c r="X93" s="79" t="s">
        <v>204</v>
      </c>
    </row>
    <row r="94" spans="23:64" ht="12.75" customHeight="1">
      <c r="W94" s="69" t="s">
        <v>203</v>
      </c>
      <c r="X94" s="77" t="s">
        <v>202</v>
      </c>
    </row>
    <row r="95" spans="23:64" ht="12.75" customHeight="1">
      <c r="W95" s="69" t="s">
        <v>189</v>
      </c>
      <c r="X95" s="78"/>
    </row>
    <row r="96" spans="23:64" ht="12.75" customHeight="1">
      <c r="W96" s="69" t="s">
        <v>201</v>
      </c>
      <c r="X96" s="77" t="s">
        <v>200</v>
      </c>
    </row>
    <row r="97" spans="23:24" ht="12.75" customHeight="1" thickBot="1">
      <c r="W97" s="67" t="s">
        <v>199</v>
      </c>
      <c r="X97" s="76" t="s">
        <v>198</v>
      </c>
    </row>
    <row r="98" spans="23:24" ht="12.75" customHeight="1" thickBot="1"/>
    <row r="99" spans="23:24" ht="12.75" customHeight="1" thickBot="1">
      <c r="W99" s="300" t="s">
        <v>197</v>
      </c>
      <c r="X99" s="301"/>
    </row>
    <row r="100" spans="23:24" ht="12.75" customHeight="1">
      <c r="W100" s="71"/>
      <c r="X100" s="75"/>
    </row>
    <row r="101" spans="23:24" ht="12.75" customHeight="1">
      <c r="W101" s="69" t="s">
        <v>196</v>
      </c>
      <c r="X101" s="74" t="s">
        <v>195</v>
      </c>
    </row>
    <row r="102" spans="23:24" ht="12.75" customHeight="1">
      <c r="W102" s="69" t="s">
        <v>194</v>
      </c>
      <c r="X102" s="74" t="s">
        <v>193</v>
      </c>
    </row>
    <row r="103" spans="23:24" ht="12.75" customHeight="1" thickBot="1">
      <c r="W103" s="67" t="s">
        <v>192</v>
      </c>
      <c r="X103" s="73" t="s">
        <v>191</v>
      </c>
    </row>
    <row r="104" spans="23:24" ht="12.75" customHeight="1" thickBot="1"/>
    <row r="105" spans="23:24" ht="12.75" customHeight="1" thickBot="1">
      <c r="W105" s="300" t="s">
        <v>190</v>
      </c>
      <c r="X105" s="301"/>
    </row>
    <row r="106" spans="23:24" ht="12.75" customHeight="1">
      <c r="W106" s="71" t="s">
        <v>189</v>
      </c>
      <c r="X106" s="70"/>
    </row>
    <row r="107" spans="23:24" ht="12.75" customHeight="1">
      <c r="W107" s="69" t="s">
        <v>188</v>
      </c>
      <c r="X107" s="68">
        <v>1</v>
      </c>
    </row>
    <row r="108" spans="23:24" ht="12.75" customHeight="1">
      <c r="W108" s="69" t="s">
        <v>187</v>
      </c>
      <c r="X108" s="68">
        <v>3</v>
      </c>
    </row>
    <row r="109" spans="23:24" ht="12.75" customHeight="1">
      <c r="W109" s="69" t="s">
        <v>186</v>
      </c>
      <c r="X109" s="68">
        <v>9</v>
      </c>
    </row>
    <row r="110" spans="23:24" ht="12.75" customHeight="1">
      <c r="W110" s="69"/>
      <c r="X110" s="68"/>
    </row>
    <row r="111" spans="23:24" ht="12.75" customHeight="1">
      <c r="W111" s="69"/>
      <c r="X111" s="68"/>
    </row>
    <row r="112" spans="23:24" ht="12.75" customHeight="1">
      <c r="W112" s="69"/>
      <c r="X112" s="68"/>
    </row>
    <row r="113" spans="23:24" ht="12.75" customHeight="1">
      <c r="W113" s="69"/>
      <c r="X113" s="68"/>
    </row>
    <row r="114" spans="23:24" ht="12.75" customHeight="1">
      <c r="W114" s="69"/>
      <c r="X114" s="68"/>
    </row>
    <row r="115" spans="23:24" ht="12.75" customHeight="1">
      <c r="W115" s="69"/>
      <c r="X115" s="68"/>
    </row>
    <row r="116" spans="23:24" ht="12.75" customHeight="1" thickBot="1">
      <c r="W116" s="67"/>
      <c r="X116" s="66"/>
    </row>
    <row r="117" spans="23:24" ht="12.75" customHeight="1" thickBot="1">
      <c r="X117" s="72"/>
    </row>
    <row r="118" spans="23:24" ht="12.75" customHeight="1" thickBot="1">
      <c r="W118" s="300" t="s">
        <v>185</v>
      </c>
      <c r="X118" s="301"/>
    </row>
    <row r="119" spans="23:24" ht="12.75" customHeight="1">
      <c r="W119" s="71"/>
      <c r="X119" s="70"/>
    </row>
    <row r="120" spans="23:24" ht="12.75" customHeight="1">
      <c r="W120" s="69" t="s">
        <v>183</v>
      </c>
      <c r="X120" s="68">
        <v>1</v>
      </c>
    </row>
    <row r="121" spans="23:24" ht="12.75" customHeight="1">
      <c r="W121" s="69"/>
      <c r="X121" s="68">
        <v>2</v>
      </c>
    </row>
    <row r="122" spans="23:24" ht="12.75" customHeight="1">
      <c r="W122" s="69" t="s">
        <v>182</v>
      </c>
      <c r="X122" s="68">
        <v>3</v>
      </c>
    </row>
    <row r="123" spans="23:24" ht="12.75" customHeight="1">
      <c r="W123" s="69"/>
      <c r="X123" s="68">
        <v>4</v>
      </c>
    </row>
    <row r="124" spans="23:24" ht="12.75" customHeight="1">
      <c r="W124" s="69" t="s">
        <v>181</v>
      </c>
      <c r="X124" s="68">
        <v>5</v>
      </c>
    </row>
    <row r="125" spans="23:24" ht="12.75" customHeight="1">
      <c r="W125" s="69"/>
      <c r="X125" s="68"/>
    </row>
    <row r="126" spans="23:24" ht="12.75" customHeight="1">
      <c r="W126" s="69"/>
      <c r="X126" s="68"/>
    </row>
    <row r="127" spans="23:24" ht="12.75" customHeight="1">
      <c r="W127" s="69"/>
      <c r="X127" s="68"/>
    </row>
    <row r="128" spans="23:24" ht="12.75" customHeight="1">
      <c r="W128" s="69"/>
      <c r="X128" s="68"/>
    </row>
    <row r="129" spans="23:24" ht="12.75" customHeight="1" thickBot="1">
      <c r="W129" s="67"/>
      <c r="X129" s="66"/>
    </row>
    <row r="130" spans="23:24" ht="12.75" customHeight="1" thickBot="1"/>
    <row r="131" spans="23:24" ht="12.75" customHeight="1" thickBot="1">
      <c r="W131" s="300" t="s">
        <v>184</v>
      </c>
      <c r="X131" s="301"/>
    </row>
    <row r="132" spans="23:24" ht="12.75" customHeight="1">
      <c r="W132" s="71"/>
      <c r="X132" s="70"/>
    </row>
    <row r="133" spans="23:24" ht="12.75" customHeight="1">
      <c r="W133" s="69" t="s">
        <v>183</v>
      </c>
      <c r="X133" s="68">
        <v>1</v>
      </c>
    </row>
    <row r="134" spans="23:24" ht="12.75" customHeight="1">
      <c r="W134" s="69"/>
      <c r="X134" s="68">
        <v>2</v>
      </c>
    </row>
    <row r="135" spans="23:24" ht="12.75" customHeight="1">
      <c r="W135" s="69" t="s">
        <v>182</v>
      </c>
      <c r="X135" s="68">
        <v>3</v>
      </c>
    </row>
    <row r="136" spans="23:24" ht="12.75" customHeight="1">
      <c r="W136" s="69"/>
      <c r="X136" s="68">
        <v>4</v>
      </c>
    </row>
    <row r="137" spans="23:24" ht="12.75" customHeight="1">
      <c r="W137" s="69" t="s">
        <v>181</v>
      </c>
      <c r="X137" s="68">
        <v>5</v>
      </c>
    </row>
    <row r="138" spans="23:24" ht="12.75" customHeight="1">
      <c r="W138" s="69"/>
      <c r="X138" s="68"/>
    </row>
    <row r="139" spans="23:24" ht="12.75" customHeight="1">
      <c r="W139" s="69"/>
      <c r="X139" s="68"/>
    </row>
    <row r="140" spans="23:24" ht="12.75" customHeight="1">
      <c r="W140" s="69"/>
      <c r="X140" s="68"/>
    </row>
    <row r="141" spans="23:24" ht="12.75" customHeight="1">
      <c r="W141" s="69"/>
      <c r="X141" s="68"/>
    </row>
    <row r="142" spans="23:24" ht="12.75" customHeight="1" thickBot="1">
      <c r="W142" s="67"/>
      <c r="X142" s="66"/>
    </row>
    <row r="143" spans="23:24" ht="12.75" customHeight="1" thickBot="1"/>
    <row r="144" spans="23:24" ht="12.75" customHeight="1" thickBot="1">
      <c r="W144" s="300" t="s">
        <v>180</v>
      </c>
      <c r="X144" s="301"/>
    </row>
    <row r="145" spans="23:24" ht="12.75" customHeight="1">
      <c r="W145" s="71"/>
      <c r="X145" s="70"/>
    </row>
    <row r="146" spans="23:24" ht="12.75" customHeight="1">
      <c r="W146" s="69" t="s">
        <v>179</v>
      </c>
      <c r="X146" s="68">
        <v>1</v>
      </c>
    </row>
    <row r="147" spans="23:24" ht="12.75" customHeight="1">
      <c r="W147" s="69"/>
      <c r="X147" s="68">
        <v>2</v>
      </c>
    </row>
    <row r="148" spans="23:24" ht="12.75" customHeight="1">
      <c r="W148" s="69"/>
      <c r="X148" s="68">
        <v>3</v>
      </c>
    </row>
    <row r="149" spans="23:24" ht="12.75" customHeight="1">
      <c r="W149" s="69"/>
      <c r="X149" s="68">
        <v>4</v>
      </c>
    </row>
    <row r="150" spans="23:24" ht="12.75" customHeight="1">
      <c r="W150" s="69" t="s">
        <v>178</v>
      </c>
      <c r="X150" s="68">
        <v>5</v>
      </c>
    </row>
    <row r="151" spans="23:24" ht="12.75" customHeight="1">
      <c r="W151" s="69"/>
      <c r="X151" s="68"/>
    </row>
    <row r="152" spans="23:24" ht="12.75" customHeight="1">
      <c r="W152" s="69"/>
      <c r="X152" s="68"/>
    </row>
    <row r="153" spans="23:24" ht="12.75" customHeight="1">
      <c r="W153" s="69"/>
      <c r="X153" s="68"/>
    </row>
    <row r="154" spans="23:24" ht="12.75" customHeight="1">
      <c r="W154" s="69"/>
      <c r="X154" s="68"/>
    </row>
    <row r="155" spans="23:24" ht="12.75" customHeight="1" thickBot="1">
      <c r="W155" s="67"/>
      <c r="X155" s="66"/>
    </row>
    <row r="156" spans="23:24" ht="12.75" customHeight="1" thickBot="1"/>
    <row r="157" spans="23:24" ht="12.75" customHeight="1" thickBot="1">
      <c r="W157" s="300" t="s">
        <v>177</v>
      </c>
      <c r="X157" s="301"/>
    </row>
    <row r="158" spans="23:24" ht="12.75" customHeight="1">
      <c r="W158" s="71"/>
      <c r="X158" s="70"/>
    </row>
    <row r="159" spans="23:24" ht="12.75" customHeight="1">
      <c r="W159" s="69" t="s">
        <v>176</v>
      </c>
      <c r="X159" s="68">
        <v>1</v>
      </c>
    </row>
    <row r="160" spans="23:24" ht="12.75" customHeight="1">
      <c r="W160" s="69"/>
      <c r="X160" s="68">
        <v>2</v>
      </c>
    </row>
    <row r="161" spans="23:24" ht="12.75" customHeight="1">
      <c r="W161" s="69" t="s">
        <v>175</v>
      </c>
      <c r="X161" s="68">
        <v>3</v>
      </c>
    </row>
    <row r="162" spans="23:24" ht="12.75" customHeight="1">
      <c r="W162" s="69"/>
      <c r="X162" s="68">
        <v>4</v>
      </c>
    </row>
    <row r="163" spans="23:24" ht="12.75" customHeight="1">
      <c r="W163" s="69" t="s">
        <v>174</v>
      </c>
      <c r="X163" s="68">
        <v>5</v>
      </c>
    </row>
    <row r="164" spans="23:24" ht="12.75" customHeight="1">
      <c r="W164" s="69"/>
      <c r="X164" s="68"/>
    </row>
    <row r="165" spans="23:24" ht="12.75" customHeight="1">
      <c r="W165" s="69"/>
      <c r="X165" s="68"/>
    </row>
    <row r="166" spans="23:24" ht="12.75" customHeight="1">
      <c r="W166" s="69"/>
      <c r="X166" s="68"/>
    </row>
    <row r="167" spans="23:24" ht="12.75" customHeight="1">
      <c r="W167" s="69"/>
      <c r="X167" s="68"/>
    </row>
    <row r="168" spans="23:24" ht="12.75" customHeight="1" thickBot="1">
      <c r="W168" s="67"/>
      <c r="X168" s="66"/>
    </row>
    <row r="169" spans="23:24" ht="12.75" customHeight="1"/>
    <row r="170" spans="23:24" ht="12.75" customHeight="1"/>
  </sheetData>
  <mergeCells count="426">
    <mergeCell ref="AV15:AW16"/>
    <mergeCell ref="AV19:AW20"/>
    <mergeCell ref="AR15:AS16"/>
    <mergeCell ref="AN15:AO16"/>
    <mergeCell ref="AP17:AQ18"/>
    <mergeCell ref="AT17:AU18"/>
    <mergeCell ref="AR19:AS20"/>
    <mergeCell ref="AN19:AO20"/>
    <mergeCell ref="AT13:AU14"/>
    <mergeCell ref="AR11:AS12"/>
    <mergeCell ref="AP13:AQ14"/>
    <mergeCell ref="C3:V3"/>
    <mergeCell ref="C4:V4"/>
    <mergeCell ref="C5:V5"/>
    <mergeCell ref="C6:V6"/>
    <mergeCell ref="AZ19:BA20"/>
    <mergeCell ref="BH27:BI28"/>
    <mergeCell ref="BD27:BE28"/>
    <mergeCell ref="AZ27:BA28"/>
    <mergeCell ref="BD23:BE24"/>
    <mergeCell ref="BF25:BG26"/>
    <mergeCell ref="AZ23:BA24"/>
    <mergeCell ref="BB21:BC22"/>
    <mergeCell ref="BB25:BC26"/>
    <mergeCell ref="AX25:AY26"/>
    <mergeCell ref="AT25:AU26"/>
    <mergeCell ref="AR23:AS24"/>
    <mergeCell ref="AJ19:AK20"/>
    <mergeCell ref="AJ23:AK24"/>
    <mergeCell ref="AT21:AU22"/>
    <mergeCell ref="AN23:AO24"/>
    <mergeCell ref="AX17:AY18"/>
    <mergeCell ref="AX21:AY22"/>
    <mergeCell ref="AL17:AM18"/>
    <mergeCell ref="AF23:AG24"/>
    <mergeCell ref="AH21:AI22"/>
    <mergeCell ref="AP21:AQ22"/>
    <mergeCell ref="AL21:AM22"/>
    <mergeCell ref="AV23:AW24"/>
    <mergeCell ref="AO30:AR33"/>
    <mergeCell ref="AB27:AC28"/>
    <mergeCell ref="AF27:AG28"/>
    <mergeCell ref="AJ27:AK28"/>
    <mergeCell ref="AD25:AE26"/>
    <mergeCell ref="AH25:AI26"/>
    <mergeCell ref="AR27:AS28"/>
    <mergeCell ref="AN27:AO28"/>
    <mergeCell ref="AP25:AQ26"/>
    <mergeCell ref="AL25:AM26"/>
    <mergeCell ref="AV27:AW28"/>
    <mergeCell ref="BM34:BR34"/>
    <mergeCell ref="Y34:BL34"/>
    <mergeCell ref="AW30:AZ33"/>
    <mergeCell ref="BA30:BD33"/>
    <mergeCell ref="AS30:AV33"/>
    <mergeCell ref="AK30:AN33"/>
    <mergeCell ref="BI30:BL33"/>
    <mergeCell ref="BE30:BH33"/>
    <mergeCell ref="AO40:AR43"/>
    <mergeCell ref="AK40:AN43"/>
    <mergeCell ref="W36:W39"/>
    <mergeCell ref="Y35:AB35"/>
    <mergeCell ref="AC35:AF35"/>
    <mergeCell ref="AG35:AJ35"/>
    <mergeCell ref="BI35:BL35"/>
    <mergeCell ref="AK35:AN35"/>
    <mergeCell ref="AW35:AZ35"/>
    <mergeCell ref="AS35:AV35"/>
    <mergeCell ref="AO35:AR35"/>
    <mergeCell ref="BE35:BH35"/>
    <mergeCell ref="BA35:BD35"/>
    <mergeCell ref="W30:X33"/>
    <mergeCell ref="Y30:AB33"/>
    <mergeCell ref="AC30:AF33"/>
    <mergeCell ref="AG30:AJ33"/>
    <mergeCell ref="BP44:BP47"/>
    <mergeCell ref="BP40:BP43"/>
    <mergeCell ref="BP36:BP39"/>
    <mergeCell ref="BO40:BO43"/>
    <mergeCell ref="BO44:BO47"/>
    <mergeCell ref="BO36:BO39"/>
    <mergeCell ref="BE44:BH47"/>
    <mergeCell ref="AW44:AZ47"/>
    <mergeCell ref="BN44:BN47"/>
    <mergeCell ref="BM44:BM47"/>
    <mergeCell ref="AS44:AV47"/>
    <mergeCell ref="BN40:BN43"/>
    <mergeCell ref="BM40:BM43"/>
    <mergeCell ref="BA40:BD43"/>
    <mergeCell ref="AS40:AV43"/>
    <mergeCell ref="AC44:AF47"/>
    <mergeCell ref="AG44:AJ47"/>
    <mergeCell ref="X36:X39"/>
    <mergeCell ref="Y44:AB47"/>
    <mergeCell ref="AC40:AF43"/>
    <mergeCell ref="W40:W43"/>
    <mergeCell ref="X40:X43"/>
    <mergeCell ref="BR40:BR43"/>
    <mergeCell ref="BQ36:BQ39"/>
    <mergeCell ref="BR44:BR47"/>
    <mergeCell ref="BQ40:BQ43"/>
    <mergeCell ref="AS36:AV39"/>
    <mergeCell ref="BA36:BD39"/>
    <mergeCell ref="BI36:BL39"/>
    <mergeCell ref="BR36:BR39"/>
    <mergeCell ref="AW36:AZ39"/>
    <mergeCell ref="BE36:BH39"/>
    <mergeCell ref="BQ44:BQ47"/>
    <mergeCell ref="AW40:AZ43"/>
    <mergeCell ref="BA44:BD47"/>
    <mergeCell ref="BN36:BN39"/>
    <mergeCell ref="BM36:BM39"/>
    <mergeCell ref="AO44:AR47"/>
    <mergeCell ref="AK44:AN47"/>
    <mergeCell ref="BI44:BL47"/>
    <mergeCell ref="BI40:BL43"/>
    <mergeCell ref="BE40:BH43"/>
    <mergeCell ref="AO36:AR39"/>
    <mergeCell ref="AK36:AN39"/>
    <mergeCell ref="R41:S42"/>
    <mergeCell ref="P51:Q52"/>
    <mergeCell ref="P43:Q44"/>
    <mergeCell ref="N45:O46"/>
    <mergeCell ref="N53:O54"/>
    <mergeCell ref="R45:S46"/>
    <mergeCell ref="AG36:AJ39"/>
    <mergeCell ref="AG40:AJ43"/>
    <mergeCell ref="Y36:AB39"/>
    <mergeCell ref="AG52:AJ55"/>
    <mergeCell ref="X44:X47"/>
    <mergeCell ref="AC36:AF39"/>
    <mergeCell ref="Y40:AB43"/>
    <mergeCell ref="T43:U44"/>
    <mergeCell ref="T39:U40"/>
    <mergeCell ref="X52:X55"/>
    <mergeCell ref="T55:U56"/>
    <mergeCell ref="W56:W59"/>
    <mergeCell ref="T51:U52"/>
    <mergeCell ref="P55:Q56"/>
    <mergeCell ref="T47:U48"/>
    <mergeCell ref="W44:W47"/>
    <mergeCell ref="X48:X51"/>
    <mergeCell ref="W52:W55"/>
    <mergeCell ref="BM48:BM51"/>
    <mergeCell ref="BI48:BL51"/>
    <mergeCell ref="AO56:AR59"/>
    <mergeCell ref="BE48:BH51"/>
    <mergeCell ref="BA48:BD51"/>
    <mergeCell ref="J49:K50"/>
    <mergeCell ref="J53:K54"/>
    <mergeCell ref="R53:S54"/>
    <mergeCell ref="L47:M48"/>
    <mergeCell ref="N49:O50"/>
    <mergeCell ref="R49:S50"/>
    <mergeCell ref="L51:M52"/>
    <mergeCell ref="P47:Q48"/>
    <mergeCell ref="W48:W51"/>
    <mergeCell ref="AC56:AF59"/>
    <mergeCell ref="Y56:AB59"/>
    <mergeCell ref="BM52:BM55"/>
    <mergeCell ref="BM56:BM59"/>
    <mergeCell ref="Y48:AB51"/>
    <mergeCell ref="AC48:AF51"/>
    <mergeCell ref="AC52:AF55"/>
    <mergeCell ref="Y52:AB55"/>
    <mergeCell ref="AG48:AJ51"/>
    <mergeCell ref="AO48:AR51"/>
    <mergeCell ref="D55:E56"/>
    <mergeCell ref="H55:I56"/>
    <mergeCell ref="L55:M56"/>
    <mergeCell ref="BI52:BL55"/>
    <mergeCell ref="BA52:BD55"/>
    <mergeCell ref="H51:I52"/>
    <mergeCell ref="BA56:BD59"/>
    <mergeCell ref="AS52:AV55"/>
    <mergeCell ref="AS48:AV51"/>
    <mergeCell ref="J57:K58"/>
    <mergeCell ref="AK56:AN59"/>
    <mergeCell ref="F53:G54"/>
    <mergeCell ref="P59:Q60"/>
    <mergeCell ref="H59:I60"/>
    <mergeCell ref="F57:G58"/>
    <mergeCell ref="BI60:BL63"/>
    <mergeCell ref="AS60:AV63"/>
    <mergeCell ref="AK52:AN55"/>
    <mergeCell ref="AS56:AV59"/>
    <mergeCell ref="AW52:AZ55"/>
    <mergeCell ref="BE52:BH55"/>
    <mergeCell ref="BE56:BH59"/>
    <mergeCell ref="BI56:BL59"/>
    <mergeCell ref="AG56:AJ59"/>
    <mergeCell ref="BQ48:BQ51"/>
    <mergeCell ref="BR52:BR55"/>
    <mergeCell ref="BQ52:BQ55"/>
    <mergeCell ref="BN52:BN55"/>
    <mergeCell ref="BR48:BR51"/>
    <mergeCell ref="BP48:BP51"/>
    <mergeCell ref="BO52:BO55"/>
    <mergeCell ref="BP52:BP55"/>
    <mergeCell ref="BO48:BO51"/>
    <mergeCell ref="BN48:BN51"/>
    <mergeCell ref="AK48:AN51"/>
    <mergeCell ref="AW56:AZ59"/>
    <mergeCell ref="AW48:AZ51"/>
    <mergeCell ref="AO52:AR55"/>
    <mergeCell ref="AC60:AF63"/>
    <mergeCell ref="R69:S70"/>
    <mergeCell ref="AG72:AJ75"/>
    <mergeCell ref="Y72:AB75"/>
    <mergeCell ref="Y60:AB63"/>
    <mergeCell ref="T75:U75"/>
    <mergeCell ref="Y64:AB67"/>
    <mergeCell ref="AC72:AF75"/>
    <mergeCell ref="W72:W75"/>
    <mergeCell ref="R61:S62"/>
    <mergeCell ref="Y68:AB71"/>
    <mergeCell ref="AC68:AF71"/>
    <mergeCell ref="AC64:AF67"/>
    <mergeCell ref="AO72:AR75"/>
    <mergeCell ref="AK72:AN75"/>
    <mergeCell ref="AG64:AJ67"/>
    <mergeCell ref="AG60:AJ63"/>
    <mergeCell ref="AG68:AJ71"/>
    <mergeCell ref="J61:K62"/>
    <mergeCell ref="N61:O62"/>
    <mergeCell ref="N57:O58"/>
    <mergeCell ref="W68:W71"/>
    <mergeCell ref="T71:U72"/>
    <mergeCell ref="W64:W67"/>
    <mergeCell ref="X72:X75"/>
    <mergeCell ref="L59:M60"/>
    <mergeCell ref="R65:S66"/>
    <mergeCell ref="X64:X67"/>
    <mergeCell ref="T63:U64"/>
    <mergeCell ref="T67:U68"/>
    <mergeCell ref="R57:S58"/>
    <mergeCell ref="P63:Q64"/>
    <mergeCell ref="L63:M64"/>
    <mergeCell ref="P67:Q68"/>
    <mergeCell ref="N65:O66"/>
    <mergeCell ref="X60:X63"/>
    <mergeCell ref="T59:U60"/>
    <mergeCell ref="X56:X59"/>
    <mergeCell ref="W60:W63"/>
    <mergeCell ref="X68:X71"/>
    <mergeCell ref="BO68:BO71"/>
    <mergeCell ref="BM68:BM71"/>
    <mergeCell ref="BN68:BN71"/>
    <mergeCell ref="BM60:BM63"/>
    <mergeCell ref="BM64:BM67"/>
    <mergeCell ref="AO64:AR67"/>
    <mergeCell ref="AO60:AR63"/>
    <mergeCell ref="AK60:AN63"/>
    <mergeCell ref="AK64:AN67"/>
    <mergeCell ref="BA68:BD71"/>
    <mergeCell ref="BI68:BL71"/>
    <mergeCell ref="AW64:AZ67"/>
    <mergeCell ref="BA60:BD63"/>
    <mergeCell ref="AW60:AZ63"/>
    <mergeCell ref="BI64:BL67"/>
    <mergeCell ref="BE64:BH67"/>
    <mergeCell ref="BE60:BH63"/>
    <mergeCell ref="AS64:AV67"/>
    <mergeCell ref="AO68:AR71"/>
    <mergeCell ref="BE68:BH71"/>
    <mergeCell ref="AW68:AZ71"/>
    <mergeCell ref="AS68:AV71"/>
    <mergeCell ref="AK68:AN71"/>
    <mergeCell ref="BR56:BR59"/>
    <mergeCell ref="BQ56:BQ59"/>
    <mergeCell ref="BP56:BP59"/>
    <mergeCell ref="BO60:BO63"/>
    <mergeCell ref="BR60:BR63"/>
    <mergeCell ref="BA64:BD67"/>
    <mergeCell ref="BQ60:BQ63"/>
    <mergeCell ref="BP60:BP63"/>
    <mergeCell ref="BN56:BN59"/>
    <mergeCell ref="BN60:BN63"/>
    <mergeCell ref="BN64:BN67"/>
    <mergeCell ref="BO56:BO59"/>
    <mergeCell ref="BO64:BO67"/>
    <mergeCell ref="BP72:BP75"/>
    <mergeCell ref="BR64:BR67"/>
    <mergeCell ref="BP64:BP67"/>
    <mergeCell ref="BQ64:BQ67"/>
    <mergeCell ref="BR68:BR71"/>
    <mergeCell ref="BP68:BP71"/>
    <mergeCell ref="BR72:BR75"/>
    <mergeCell ref="BQ68:BQ71"/>
    <mergeCell ref="BQ72:BQ75"/>
    <mergeCell ref="BO72:BO75"/>
    <mergeCell ref="BI76:BL76"/>
    <mergeCell ref="BM72:BM75"/>
    <mergeCell ref="BI72:BL75"/>
    <mergeCell ref="BN72:BN75"/>
    <mergeCell ref="Y76:AB76"/>
    <mergeCell ref="W80:X80"/>
    <mergeCell ref="AG80:AJ80"/>
    <mergeCell ref="AC81:AF81"/>
    <mergeCell ref="AC76:AF76"/>
    <mergeCell ref="AO79:AR79"/>
    <mergeCell ref="AO76:AR76"/>
    <mergeCell ref="BE72:BH75"/>
    <mergeCell ref="BA76:BD76"/>
    <mergeCell ref="W79:X79"/>
    <mergeCell ref="AC79:AF79"/>
    <mergeCell ref="Y79:AB79"/>
    <mergeCell ref="Y77:AB77"/>
    <mergeCell ref="W77:X77"/>
    <mergeCell ref="BA77:BD77"/>
    <mergeCell ref="AK81:AN81"/>
    <mergeCell ref="AK80:AN80"/>
    <mergeCell ref="AS72:AV75"/>
    <mergeCell ref="AW72:AZ75"/>
    <mergeCell ref="AC77:AF77"/>
    <mergeCell ref="W76:X76"/>
    <mergeCell ref="Y80:AB80"/>
    <mergeCell ref="AC80:AF80"/>
    <mergeCell ref="AG81:AJ81"/>
    <mergeCell ref="Y81:AB81"/>
    <mergeCell ref="W81:X81"/>
    <mergeCell ref="BI82:BL82"/>
    <mergeCell ref="AW81:AZ81"/>
    <mergeCell ref="BA82:BD82"/>
    <mergeCell ref="BE82:BH82"/>
    <mergeCell ref="BI81:BL81"/>
    <mergeCell ref="AW79:AZ79"/>
    <mergeCell ref="AS79:AV79"/>
    <mergeCell ref="BI77:BL77"/>
    <mergeCell ref="BE77:BH77"/>
    <mergeCell ref="AW77:AZ77"/>
    <mergeCell ref="BE76:BH76"/>
    <mergeCell ref="AW76:AZ76"/>
    <mergeCell ref="AS76:AV76"/>
    <mergeCell ref="AS80:AV80"/>
    <mergeCell ref="AW80:AZ80"/>
    <mergeCell ref="BA80:BD80"/>
    <mergeCell ref="BA81:BD81"/>
    <mergeCell ref="AG76:AJ76"/>
    <mergeCell ref="AG77:AJ77"/>
    <mergeCell ref="AG79:AJ79"/>
    <mergeCell ref="AK79:AN79"/>
    <mergeCell ref="AK76:AN76"/>
    <mergeCell ref="AK77:AN77"/>
    <mergeCell ref="AG84:AJ84"/>
    <mergeCell ref="AS77:AV77"/>
    <mergeCell ref="AO77:AR77"/>
    <mergeCell ref="AO82:AR82"/>
    <mergeCell ref="AO84:AR84"/>
    <mergeCell ref="AO81:AR81"/>
    <mergeCell ref="AO80:AR80"/>
    <mergeCell ref="AS82:AV82"/>
    <mergeCell ref="BA72:BD75"/>
    <mergeCell ref="BI79:BL79"/>
    <mergeCell ref="BI80:BL80"/>
    <mergeCell ref="BA79:BD79"/>
    <mergeCell ref="BE81:BH81"/>
    <mergeCell ref="BE79:BH79"/>
    <mergeCell ref="BI84:BL84"/>
    <mergeCell ref="BE84:BH84"/>
    <mergeCell ref="AS84:AV84"/>
    <mergeCell ref="AS81:AV81"/>
    <mergeCell ref="BE80:BH80"/>
    <mergeCell ref="W86:X86"/>
    <mergeCell ref="W85:X85"/>
    <mergeCell ref="AC86:AF86"/>
    <mergeCell ref="AG86:AJ86"/>
    <mergeCell ref="AK82:AN82"/>
    <mergeCell ref="AG82:AJ82"/>
    <mergeCell ref="AK86:AN86"/>
    <mergeCell ref="AK84:AN84"/>
    <mergeCell ref="AK85:AN85"/>
    <mergeCell ref="W82:X82"/>
    <mergeCell ref="AC84:AF84"/>
    <mergeCell ref="Y82:AB82"/>
    <mergeCell ref="AC82:AF82"/>
    <mergeCell ref="W84:X84"/>
    <mergeCell ref="Y84:AB84"/>
    <mergeCell ref="AG85:AJ85"/>
    <mergeCell ref="BA84:BD84"/>
    <mergeCell ref="AW82:AZ82"/>
    <mergeCell ref="AW84:AZ84"/>
    <mergeCell ref="AW85:AZ85"/>
    <mergeCell ref="AW88:AZ88"/>
    <mergeCell ref="AW86:AZ86"/>
    <mergeCell ref="Y85:AB85"/>
    <mergeCell ref="AC85:AF85"/>
    <mergeCell ref="Y86:AB86"/>
    <mergeCell ref="BE86:BH86"/>
    <mergeCell ref="BI85:BL85"/>
    <mergeCell ref="BA85:BD85"/>
    <mergeCell ref="BI89:BL89"/>
    <mergeCell ref="BI88:BL88"/>
    <mergeCell ref="BA89:BD89"/>
    <mergeCell ref="BA88:BD88"/>
    <mergeCell ref="BE89:BH89"/>
    <mergeCell ref="BE88:BH88"/>
    <mergeCell ref="AW89:AZ89"/>
    <mergeCell ref="AO86:AR86"/>
    <mergeCell ref="AO85:AR85"/>
    <mergeCell ref="AS85:AV85"/>
    <mergeCell ref="AS86:AV86"/>
    <mergeCell ref="BA86:BD86"/>
    <mergeCell ref="BI86:BL86"/>
    <mergeCell ref="BE85:BH85"/>
    <mergeCell ref="W157:X157"/>
    <mergeCell ref="W99:X99"/>
    <mergeCell ref="W105:X105"/>
    <mergeCell ref="W118:X118"/>
    <mergeCell ref="W131:X131"/>
    <mergeCell ref="W144:X144"/>
    <mergeCell ref="W92:X92"/>
    <mergeCell ref="AS88:AV88"/>
    <mergeCell ref="AK89:AN89"/>
    <mergeCell ref="AO89:AR89"/>
    <mergeCell ref="AK88:AN88"/>
    <mergeCell ref="AO88:AR88"/>
    <mergeCell ref="AC89:AF89"/>
    <mergeCell ref="W89:X89"/>
    <mergeCell ref="Y89:AB89"/>
    <mergeCell ref="W88:X88"/>
    <mergeCell ref="Y88:AB88"/>
    <mergeCell ref="AC88:AF88"/>
    <mergeCell ref="AS89:AV89"/>
    <mergeCell ref="AG89:AJ89"/>
    <mergeCell ref="AG88:AJ88"/>
  </mergeCells>
  <phoneticPr fontId="12" type="noConversion"/>
  <dataValidations count="9">
    <dataValidation type="list" allowBlank="1" showInputMessage="1" showErrorMessage="1" sqref="Y40:AB43" xr:uid="{00000000-0002-0000-0000-000008000000}">
      <formula1>X106:X116</formula1>
    </dataValidation>
    <dataValidation type="list" allowBlank="1" showInputMessage="1" showErrorMessage="1" sqref="Y88:BL88" xr:uid="{00000000-0002-0000-0000-000007000000}">
      <formula1>$X$145:$X$155</formula1>
    </dataValidation>
    <dataValidation type="list" allowBlank="1" showInputMessage="1" showErrorMessage="1" sqref="Y89:BL89" xr:uid="{00000000-0002-0000-0000-000006000000}">
      <formula1>$X$158:$X$168</formula1>
    </dataValidation>
    <dataValidation type="list" allowBlank="1" showInputMessage="1" showErrorMessage="1" sqref="BN36:BQ39" xr:uid="{00000000-0002-0000-0000-000005000000}">
      <formula1>$X$132:$X$137</formula1>
    </dataValidation>
    <dataValidation type="list" allowBlank="1" showInputMessage="1" showErrorMessage="1" sqref="BN40:BQ75 BM36:BM75" xr:uid="{00000000-0002-0000-0000-000004000000}">
      <formula1>$X$132:$X$142</formula1>
    </dataValidation>
    <dataValidation type="list" allowBlank="1" showInputMessage="1" showErrorMessage="1" sqref="AD25:AE26 P43:Q44 AT17:AU18 N65:O66 AV19:AW20 AP25:AQ26 T63:U64 T59:U60 P63:Q64 AB27:AC28 J61:K62 R61:S62 L63:M64 AR19:AS20 N57:O58 N61:O62 AX17:AY18 P51:Q52 T39:U40 P55:Q56 P59:Q60 D55:E56 J53:K54 R49:S50 AP21:AQ22 R53:S54 R57:S58 AT21:AU22 L51:M52 AN27:AO28 R69:S70 T75:U75 T55:U56 F53:G54 H51:I52 N49:O50 N45:O46 H59:I60 AR23:AS24 AR15:AS16 J49:K50 P47:Q48 J57:K58 AN19:AO20 AP17:AQ18 BH27:BI28 L47:M48 R45:S46 AV15:AW16 L55:M56 AF27:AG28 AJ23:AK24 AL21:AM22 BF25:BG26 BD27:BE28 T47:U48 T43:U44 AN23:AO24 N53:O54 AL17:AM18 AR11:AS12 L59:M60 AH25:AI26 BD23:BE24 BB25:BC26 AZ27:BA28 AT13:AU14 T51:U52 F57:G58 T71:U72 AF23:AG24 AJ19:AK20 AP13:AQ14 P67:Q68 BB21:BC22 AZ23:BA24 AX25:AY26 AV27:AW28 AL25:AM26 R41:S42 H55:I56 T67:U68 R65:S66 AH21:AI22 AJ27:AK28 AN15:AO16 AZ19:BA20 AX21:AY22 AV23:AW24 AT25:AU26 AR27:AS28" xr:uid="{00000000-0002-0000-0000-000003000000}">
      <formula1>$X$93:$X$97</formula1>
    </dataValidation>
    <dataValidation type="list" allowBlank="1" showInputMessage="1" showErrorMessage="1" sqref="Y30:BL33" xr:uid="{00000000-0002-0000-0000-000002000000}">
      <formula1>$X$100:$X$103</formula1>
    </dataValidation>
    <dataValidation type="list" allowBlank="1" showInputMessage="1" showErrorMessage="1" sqref="AC36:BL75 Y44:AB75 Y36" xr:uid="{00000000-0002-0000-0000-000001000000}">
      <formula1>$X$106:$X$116</formula1>
    </dataValidation>
    <dataValidation type="list" allowBlank="1" showInputMessage="1" showErrorMessage="1" sqref="X36:X75" xr:uid="{00000000-0002-0000-0000-000000000000}">
      <formula1>$X$119:$X$129</formula1>
    </dataValidation>
  </dataValidations>
  <pageMargins left="0.75" right="0.75" top="1" bottom="1" header="0.5" footer="0.5"/>
  <pageSetup scale="53" orientation="portrait" horizontalDpi="1200" verticalDpi="1200"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CE65FC-3DF8-41E6-87C2-17794775CF24}">
  <dimension ref="A1:DS1424"/>
  <sheetViews>
    <sheetView showGridLines="0" zoomScaleNormal="100" workbookViewId="0"/>
  </sheetViews>
  <sheetFormatPr defaultColWidth="11.42578125" defaultRowHeight="12.75"/>
  <cols>
    <col min="1" max="1" width="1.7109375" style="93" customWidth="1"/>
    <col min="2" max="2" width="25.7109375" style="93" customWidth="1"/>
    <col min="3" max="3" width="32.42578125" style="93" customWidth="1"/>
    <col min="4" max="16" width="12.7109375" style="93" customWidth="1"/>
    <col min="17" max="34" width="12.7109375" style="93" hidden="1" customWidth="1"/>
    <col min="35" max="37" width="16.7109375" style="93" customWidth="1"/>
    <col min="38" max="38" width="6.7109375" style="93" customWidth="1"/>
    <col min="39" max="46" width="12.7109375" style="93" customWidth="1"/>
    <col min="47" max="49" width="16.7109375" style="93" customWidth="1"/>
    <col min="50" max="50" width="6.7109375" style="93" customWidth="1"/>
    <col min="51" max="58" width="12.7109375" style="93" customWidth="1"/>
    <col min="59" max="61" width="16.7109375" style="93" customWidth="1"/>
    <col min="62" max="62" width="6.7109375" style="93" customWidth="1"/>
    <col min="63" max="67" width="24.7109375" style="93" customWidth="1"/>
    <col min="68" max="94" width="12.7109375" style="93" customWidth="1"/>
    <col min="95" max="95" width="6.7109375" style="93" customWidth="1"/>
    <col min="96" max="122" width="12.7109375" style="93" customWidth="1"/>
    <col min="123" max="16384" width="11.42578125" style="93"/>
  </cols>
  <sheetData>
    <row r="1" spans="2:46" ht="18">
      <c r="B1" s="133" t="s">
        <v>472</v>
      </c>
    </row>
    <row r="2" spans="2:46" ht="13.5" thickBot="1">
      <c r="B2" s="115"/>
    </row>
    <row r="3" spans="2:46">
      <c r="B3" s="296" t="s">
        <v>82</v>
      </c>
      <c r="C3" s="409" t="s">
        <v>471</v>
      </c>
      <c r="D3" s="410"/>
      <c r="E3" s="410"/>
      <c r="F3" s="410"/>
      <c r="G3" s="410"/>
      <c r="H3" s="410"/>
      <c r="I3" s="410"/>
      <c r="J3" s="410"/>
      <c r="K3" s="410"/>
      <c r="L3" s="411"/>
    </row>
    <row r="4" spans="2:46">
      <c r="B4" s="295" t="s">
        <v>83</v>
      </c>
      <c r="C4" s="412" t="s">
        <v>470</v>
      </c>
      <c r="D4" s="413"/>
      <c r="E4" s="413"/>
      <c r="F4" s="413"/>
      <c r="G4" s="413"/>
      <c r="H4" s="413"/>
      <c r="I4" s="413"/>
      <c r="J4" s="413"/>
      <c r="K4" s="413"/>
      <c r="L4" s="414"/>
      <c r="AT4" s="94"/>
    </row>
    <row r="5" spans="2:46">
      <c r="B5" s="295" t="s">
        <v>84</v>
      </c>
      <c r="C5" s="412"/>
      <c r="D5" s="413"/>
      <c r="E5" s="413"/>
      <c r="F5" s="413"/>
      <c r="G5" s="413"/>
      <c r="H5" s="413"/>
      <c r="I5" s="413"/>
      <c r="J5" s="413"/>
      <c r="K5" s="413"/>
      <c r="L5" s="414"/>
      <c r="AT5" s="94"/>
    </row>
    <row r="6" spans="2:46" ht="13.5" thickBot="1">
      <c r="B6" s="132" t="s">
        <v>275</v>
      </c>
      <c r="C6" s="415" t="s">
        <v>469</v>
      </c>
      <c r="D6" s="416"/>
      <c r="E6" s="416"/>
      <c r="F6" s="416"/>
      <c r="G6" s="416"/>
      <c r="H6" s="416"/>
      <c r="I6" s="416"/>
      <c r="J6" s="416"/>
      <c r="K6" s="416"/>
      <c r="L6" s="417"/>
      <c r="AT6" s="94"/>
    </row>
    <row r="7" spans="2:46" ht="15.75" thickBot="1">
      <c r="B7" s="100"/>
      <c r="C7" s="100"/>
      <c r="AT7" s="94"/>
    </row>
    <row r="8" spans="2:46" ht="13.5" thickBot="1">
      <c r="B8" s="294" t="s">
        <v>399</v>
      </c>
      <c r="C8" s="293" t="s">
        <v>297</v>
      </c>
      <c r="D8" s="131" t="s">
        <v>398</v>
      </c>
      <c r="E8" s="130" t="str">
        <f>D271</f>
        <v>-10*Log10(Sum((Y-T)^2)/n)</v>
      </c>
      <c r="F8" s="130"/>
      <c r="G8" s="292" t="s">
        <v>397</v>
      </c>
      <c r="H8" s="291">
        <v>50</v>
      </c>
      <c r="AT8" s="94"/>
    </row>
    <row r="9" spans="2:46" ht="13.5" thickBot="1">
      <c r="B9" s="292" t="s">
        <v>396</v>
      </c>
      <c r="C9" s="291" t="s">
        <v>287</v>
      </c>
      <c r="AT9" s="94"/>
    </row>
    <row r="10" spans="2:46" ht="13.5" thickBot="1">
      <c r="G10" s="115" t="s">
        <v>395</v>
      </c>
      <c r="AT10" s="94"/>
    </row>
    <row r="11" spans="2:46" ht="34.5" thickBot="1">
      <c r="B11" s="290" t="s">
        <v>394</v>
      </c>
      <c r="C11" s="289" t="s">
        <v>393</v>
      </c>
      <c r="D11" s="288" t="s">
        <v>392</v>
      </c>
      <c r="E11" s="287" t="s">
        <v>391</v>
      </c>
      <c r="G11" s="286" t="s">
        <v>390</v>
      </c>
      <c r="H11" s="285" t="s">
        <v>468</v>
      </c>
      <c r="I11" s="284" t="s">
        <v>467</v>
      </c>
      <c r="J11" s="283" t="s">
        <v>389</v>
      </c>
      <c r="K11" s="282" t="s">
        <v>388</v>
      </c>
      <c r="L11" s="281" t="str">
        <f>C8</f>
        <v>SN: Nominal is Best (MSD with Target)</v>
      </c>
      <c r="AT11" s="94"/>
    </row>
    <row r="12" spans="2:46" ht="13.5" thickBot="1">
      <c r="B12" s="278" t="s">
        <v>358</v>
      </c>
      <c r="C12" s="277" t="s">
        <v>466</v>
      </c>
      <c r="D12" s="233" t="s">
        <v>464</v>
      </c>
      <c r="E12" s="276" t="s">
        <v>465</v>
      </c>
      <c r="G12" s="280" t="str">
        <f>C12</f>
        <v>Hook</v>
      </c>
      <c r="H12" s="242" t="s">
        <v>464</v>
      </c>
      <c r="I12" s="279">
        <f>IF(H12=D12,1,(IF(H12=E12,2)))</f>
        <v>1</v>
      </c>
      <c r="J12" s="129">
        <f ca="1">$C$213+SUMPRODUCT($D$213:$J$213,$D$214:$J$214)</f>
        <v>52.866666666666646</v>
      </c>
      <c r="K12" s="129">
        <f ca="1">$AJ$213+SUMPRODUCT($AK$213:$AQ$213,$AK$214:$AQ$214)</f>
        <v>0.8504900548115395</v>
      </c>
      <c r="L12" s="129">
        <f ca="1">$AT$213+SUMPRODUCT($AU$213:$BA$213,$AU$214:$BA$214)</f>
        <v>-9.3951925261861824</v>
      </c>
      <c r="AT12" s="94"/>
    </row>
    <row r="13" spans="2:46">
      <c r="B13" s="278" t="s">
        <v>357</v>
      </c>
      <c r="C13" s="277" t="s">
        <v>463</v>
      </c>
      <c r="D13" s="233" t="s">
        <v>462</v>
      </c>
      <c r="E13" s="276" t="s">
        <v>461</v>
      </c>
      <c r="G13" s="275" t="str">
        <f>C13</f>
        <v>Arm Length</v>
      </c>
      <c r="H13" s="233" t="s">
        <v>461</v>
      </c>
      <c r="I13" s="274">
        <f>IF(H13=D13,1,(IF(H13=E13,2)))</f>
        <v>2</v>
      </c>
    </row>
    <row r="14" spans="2:46">
      <c r="B14" s="278" t="s">
        <v>356</v>
      </c>
      <c r="C14" s="277" t="s">
        <v>460</v>
      </c>
      <c r="D14" s="233">
        <v>150</v>
      </c>
      <c r="E14" s="276">
        <v>177</v>
      </c>
      <c r="G14" s="275" t="str">
        <f>C14</f>
        <v>Start Angle</v>
      </c>
      <c r="H14" s="233">
        <v>177</v>
      </c>
      <c r="I14" s="274">
        <f>IF(H14=D14,1,(IF(H14=E14,2)))</f>
        <v>2</v>
      </c>
    </row>
    <row r="15" spans="2:46" ht="13.5" thickBot="1">
      <c r="B15" s="273" t="s">
        <v>355</v>
      </c>
      <c r="C15" s="272" t="s">
        <v>459</v>
      </c>
      <c r="D15" s="218" t="s">
        <v>457</v>
      </c>
      <c r="E15" s="271" t="s">
        <v>458</v>
      </c>
      <c r="G15" s="270" t="str">
        <f>C15</f>
        <v>Stop Angle</v>
      </c>
      <c r="H15" s="218" t="s">
        <v>457</v>
      </c>
      <c r="I15" s="269">
        <f>IF(H15=D15,1,(IF(H15=E15,2)))</f>
        <v>1</v>
      </c>
    </row>
    <row r="16" spans="2:46" ht="15.75" thickBot="1">
      <c r="B16"/>
      <c r="C16"/>
      <c r="D16"/>
      <c r="E16"/>
      <c r="F16"/>
      <c r="G16"/>
      <c r="H16"/>
      <c r="I16"/>
    </row>
    <row r="17" spans="2:123" ht="15">
      <c r="B17" s="150" t="s">
        <v>456</v>
      </c>
      <c r="C17" s="268" t="s">
        <v>455</v>
      </c>
      <c r="D17" s="130" t="str">
        <f ca="1">IF(ISNUMBER(Interaction1_coded),"","Please refresh selection.")</f>
        <v/>
      </c>
      <c r="I17" s="100"/>
    </row>
    <row r="18" spans="2:123" ht="15">
      <c r="B18" s="231" t="s">
        <v>454</v>
      </c>
      <c r="C18" s="267" t="s">
        <v>453</v>
      </c>
      <c r="D18" s="130" t="str">
        <f ca="1">IF(ISNUMBER(Interaction2_coded),"","Please refresh selection.")</f>
        <v/>
      </c>
      <c r="I18" s="100"/>
    </row>
    <row r="19" spans="2:123" ht="15.75" thickBot="1">
      <c r="B19" s="147" t="s">
        <v>452</v>
      </c>
      <c r="C19" s="266" t="s">
        <v>451</v>
      </c>
      <c r="D19" s="130" t="str">
        <f ca="1">IF(ISNUMBER(Interaction3_coded),"","Please refresh selection.")</f>
        <v/>
      </c>
      <c r="I19" s="100"/>
    </row>
    <row r="21" spans="2:123">
      <c r="B21" s="115" t="s">
        <v>387</v>
      </c>
      <c r="H21" s="115" t="s">
        <v>386</v>
      </c>
      <c r="AM21" s="115" t="s">
        <v>450</v>
      </c>
      <c r="AY21" s="115" t="s">
        <v>449</v>
      </c>
    </row>
    <row r="22" spans="2:123" ht="12.95" customHeight="1" thickBot="1">
      <c r="AL22" s="94"/>
      <c r="AM22" s="94"/>
      <c r="AN22" s="94" t="s">
        <v>448</v>
      </c>
      <c r="AO22" s="94" t="s">
        <v>447</v>
      </c>
      <c r="AP22" s="94" t="s">
        <v>420</v>
      </c>
      <c r="AQ22" s="94" t="s">
        <v>446</v>
      </c>
      <c r="AR22" s="94" t="s">
        <v>419</v>
      </c>
      <c r="AS22" s="94" t="s">
        <v>418</v>
      </c>
      <c r="AT22" s="94" t="s">
        <v>445</v>
      </c>
      <c r="AU22" s="94"/>
      <c r="AV22" s="94"/>
      <c r="AW22" s="94"/>
    </row>
    <row r="23" spans="2:123" ht="27.75" customHeight="1" thickBot="1">
      <c r="B23" s="265" t="s">
        <v>102</v>
      </c>
      <c r="C23" s="264" t="s">
        <v>354</v>
      </c>
      <c r="D23" s="263" t="str">
        <f>$C$12</f>
        <v>Hook</v>
      </c>
      <c r="E23" s="262" t="str">
        <f>$C$13</f>
        <v>Arm Length</v>
      </c>
      <c r="F23" s="262" t="str">
        <f>$C$14</f>
        <v>Start Angle</v>
      </c>
      <c r="G23" s="262" t="str">
        <f>$C$15</f>
        <v>Stop Angle</v>
      </c>
      <c r="H23" s="261" t="s">
        <v>385</v>
      </c>
      <c r="I23" s="260" t="s">
        <v>384</v>
      </c>
      <c r="J23" s="260" t="s">
        <v>383</v>
      </c>
      <c r="K23" s="260" t="s">
        <v>382</v>
      </c>
      <c r="L23" s="260" t="s">
        <v>381</v>
      </c>
      <c r="M23" s="260" t="s">
        <v>380</v>
      </c>
      <c r="N23" s="260" t="s">
        <v>379</v>
      </c>
      <c r="O23" s="260" t="s">
        <v>378</v>
      </c>
      <c r="P23" s="260" t="s">
        <v>377</v>
      </c>
      <c r="Q23" s="260" t="s">
        <v>376</v>
      </c>
      <c r="R23" s="260" t="s">
        <v>375</v>
      </c>
      <c r="S23" s="260" t="s">
        <v>374</v>
      </c>
      <c r="T23" s="260" t="s">
        <v>373</v>
      </c>
      <c r="U23" s="260" t="s">
        <v>372</v>
      </c>
      <c r="V23" s="260" t="s">
        <v>371</v>
      </c>
      <c r="W23" s="260" t="s">
        <v>370</v>
      </c>
      <c r="X23" s="260" t="s">
        <v>369</v>
      </c>
      <c r="Y23" s="260" t="s">
        <v>368</v>
      </c>
      <c r="Z23" s="260" t="s">
        <v>367</v>
      </c>
      <c r="AA23" s="260" t="s">
        <v>366</v>
      </c>
      <c r="AB23" s="260" t="s">
        <v>365</v>
      </c>
      <c r="AC23" s="260" t="s">
        <v>364</v>
      </c>
      <c r="AD23" s="260" t="s">
        <v>363</v>
      </c>
      <c r="AE23" s="260" t="s">
        <v>362</v>
      </c>
      <c r="AF23" s="260" t="s">
        <v>361</v>
      </c>
      <c r="AG23" s="260" t="s">
        <v>360</v>
      </c>
      <c r="AH23" s="259" t="s">
        <v>359</v>
      </c>
      <c r="AI23" s="258" t="s">
        <v>349</v>
      </c>
      <c r="AJ23" s="257" t="str">
        <f>StDev_user_select</f>
        <v>StDev (Y)</v>
      </c>
      <c r="AK23" s="256" t="str">
        <f>SN_user_select</f>
        <v>SN: Nominal is Best (MSD with Target)</v>
      </c>
      <c r="AL23" s="128"/>
      <c r="AM23" s="254" t="s">
        <v>354</v>
      </c>
      <c r="AN23" s="252" t="s">
        <v>358</v>
      </c>
      <c r="AO23" s="252" t="s">
        <v>357</v>
      </c>
      <c r="AP23" s="255" t="str">
        <f>INDIRECT(CONCATENATE(AP22,"_Interaction"))</f>
        <v>C*D</v>
      </c>
      <c r="AQ23" s="252" t="s">
        <v>356</v>
      </c>
      <c r="AR23" s="255" t="str">
        <f>INDIRECT(CONCATENATE(AR22,"_Interaction"))</f>
        <v>B*D</v>
      </c>
      <c r="AS23" s="255" t="str">
        <f>INDIRECT(CONCATENATE(AS22,"_Interaction"))</f>
        <v>A*D</v>
      </c>
      <c r="AT23" s="251" t="s">
        <v>355</v>
      </c>
      <c r="AU23" s="250" t="s">
        <v>349</v>
      </c>
      <c r="AV23" s="249" t="str">
        <f>StDev_user_select</f>
        <v>StDev (Y)</v>
      </c>
      <c r="AW23" s="248" t="str">
        <f>SN_user_select</f>
        <v>SN: Nominal is Best (MSD with Target)</v>
      </c>
      <c r="AX23" s="127"/>
      <c r="AY23" s="254" t="s">
        <v>354</v>
      </c>
      <c r="AZ23" s="253" t="s">
        <v>353</v>
      </c>
      <c r="BA23" s="253" t="s">
        <v>352</v>
      </c>
      <c r="BB23" s="253" t="s">
        <v>351</v>
      </c>
      <c r="BC23" s="253" t="s">
        <v>350</v>
      </c>
      <c r="BD23" s="252" t="str">
        <f ca="1">IF(Interaction1_coded=1,"AB22",IF(Interaction1_coded=2,"CD22"))</f>
        <v>CD22</v>
      </c>
      <c r="BE23" s="252" t="str">
        <f ca="1">IF(Interaction2_coded=1,"AC22",IF(Interaction2_coded=2,"BD22"))</f>
        <v>BD22</v>
      </c>
      <c r="BF23" s="251" t="str">
        <f ca="1">IF(Interaction3_coded=1,"AD22",IF(Interaction3_coded=2,"BC22"))</f>
        <v>AD22</v>
      </c>
      <c r="BG23" s="250" t="s">
        <v>349</v>
      </c>
      <c r="BH23" s="249" t="str">
        <f>StDev_user_select</f>
        <v>StDev (Y)</v>
      </c>
      <c r="BI23" s="248" t="str">
        <f>SN_user_select</f>
        <v>SN: Nominal is Best (MSD with Target)</v>
      </c>
      <c r="BK23" s="181" t="str">
        <f>C266</f>
        <v>SN: Nominal is Best</v>
      </c>
      <c r="BL23" s="180" t="str">
        <f>C267</f>
        <v>SN: Nominal is Best (Variance Only)</v>
      </c>
      <c r="BM23" s="180" t="str">
        <f>C268</f>
        <v>SN: Nominal is Best (MSD with Target)</v>
      </c>
      <c r="BN23" s="180" t="str">
        <f>C269</f>
        <v>SN: Larger is Better</v>
      </c>
      <c r="BO23" s="179" t="str">
        <f>C270</f>
        <v>SN: Smaller is Better</v>
      </c>
      <c r="BQ23" s="115" t="s">
        <v>348</v>
      </c>
      <c r="CS23" s="115" t="s">
        <v>347</v>
      </c>
    </row>
    <row r="24" spans="2:123" ht="15">
      <c r="B24" s="247">
        <v>1</v>
      </c>
      <c r="C24" s="246">
        <v>1</v>
      </c>
      <c r="D24" s="245" t="str">
        <f t="shared" ref="D24:D31" si="0">IF(AN24=1,$D$12,IF(AN24=2,$E$12))</f>
        <v>Bottom</v>
      </c>
      <c r="E24" s="149" t="str">
        <f t="shared" ref="E24:E31" si="1">IF(AO24=1,$D$13,IF(AO24=2,$E$13))</f>
        <v>Short</v>
      </c>
      <c r="F24" s="149">
        <f t="shared" ref="F24:F31" si="2">IF(AQ24=1,$D$14,IF(AQ24=2,$E$14))</f>
        <v>150</v>
      </c>
      <c r="G24" s="244" t="str">
        <f t="shared" ref="G24:G31" si="3">IF(AT24=1,$D$15,IF(AT24=2,$E$15))</f>
        <v>Hole 4</v>
      </c>
      <c r="H24" s="243">
        <v>28</v>
      </c>
      <c r="I24" s="242">
        <v>27.1</v>
      </c>
      <c r="J24" s="242">
        <v>26.2</v>
      </c>
      <c r="K24" s="242"/>
      <c r="L24" s="242"/>
      <c r="M24" s="242"/>
      <c r="N24" s="242"/>
      <c r="O24" s="242"/>
      <c r="P24" s="242"/>
      <c r="Q24" s="242"/>
      <c r="R24" s="242"/>
      <c r="S24" s="242"/>
      <c r="T24" s="242"/>
      <c r="U24" s="242"/>
      <c r="V24" s="242"/>
      <c r="W24" s="242"/>
      <c r="X24" s="242"/>
      <c r="Y24" s="242"/>
      <c r="Z24" s="242"/>
      <c r="AA24" s="242"/>
      <c r="AB24" s="242"/>
      <c r="AC24" s="242"/>
      <c r="AD24" s="242"/>
      <c r="AE24" s="242"/>
      <c r="AF24" s="242"/>
      <c r="AG24" s="242"/>
      <c r="AH24" s="241"/>
      <c r="AI24" s="150">
        <f t="shared" ref="AI24:AI31" si="4">IF(ISNUMBER(AVERAGE(H24:AH24)),AVERAGE(H24:AH24),"")</f>
        <v>27.099999999999998</v>
      </c>
      <c r="AJ24" s="149">
        <f t="shared" ref="AJ24:AJ31" si="5">IF(ISNUMBER(AVERAGE(H24:AH24)),IF(SD_select=1,_xlfn.STDEV.S(H24:AH24),IF(SD_select=2,LN(_xlfn.STDEV.S(H24:AH24)))),"")</f>
        <v>0.90000000000000036</v>
      </c>
      <c r="AK24" s="148">
        <f t="shared" ref="AK24:AK31" si="6">IF(ISNUMBER(AVERAGE(H24:AH24)),IF(SN_select=1,BK24,IF(SN_select=2,BL24,IF(SN_select=3,BM24,IF(SN_select=4,BN24,IF(SN_select=5,BO24))))),"")</f>
        <v>-27.201179400570133</v>
      </c>
      <c r="AM24" s="106">
        <f>IF(ISNUMBER(C24),C24,1)</f>
        <v>1</v>
      </c>
      <c r="AN24" s="240">
        <v>1</v>
      </c>
      <c r="AO24" s="240">
        <v>1</v>
      </c>
      <c r="AP24" s="240">
        <v>1</v>
      </c>
      <c r="AQ24" s="240">
        <v>1</v>
      </c>
      <c r="AR24" s="240">
        <v>1</v>
      </c>
      <c r="AS24" s="240">
        <v>1</v>
      </c>
      <c r="AT24" s="239">
        <v>1</v>
      </c>
      <c r="AU24" s="141">
        <f t="shared" ref="AU24:AW31" si="7">AI24</f>
        <v>27.099999999999998</v>
      </c>
      <c r="AV24" s="140">
        <f t="shared" si="7"/>
        <v>0.90000000000000036</v>
      </c>
      <c r="AW24" s="139">
        <f t="shared" si="7"/>
        <v>-27.201179400570133</v>
      </c>
      <c r="AX24" s="94"/>
      <c r="AY24" s="106">
        <f t="shared" ref="AY24:AY31" si="8">IF(ISNUMBER(C24),C24,1)</f>
        <v>1</v>
      </c>
      <c r="AZ24" s="134">
        <v>0</v>
      </c>
      <c r="BA24" s="134">
        <v>0</v>
      </c>
      <c r="BB24" s="134">
        <v>0</v>
      </c>
      <c r="BC24" s="134">
        <v>0</v>
      </c>
      <c r="BD24" s="134">
        <f t="shared" ref="BD24:BD31" ca="1" si="9">IF(Interaction1_coded=1,$AZ24*$BA24,IF(Interaction1_coded=2,$BB24*$BC24))</f>
        <v>0</v>
      </c>
      <c r="BE24" s="134">
        <f t="shared" ref="BE24:BE31" ca="1" si="10">IF(Interaction2_coded=1,$AZ24*$BB24,IF(Interaction2_coded=2,$BA24*$BC24))</f>
        <v>0</v>
      </c>
      <c r="BF24" s="126">
        <f t="shared" ref="BF24:BF31" ca="1" si="11">IF(Interaction3_coded=1,$AZ24*$BC24,IF(Interaction3_coded=2,$BA24*$BB24))</f>
        <v>0</v>
      </c>
      <c r="BG24" s="141">
        <f t="shared" ref="BG24:BI31" si="12">AI24</f>
        <v>27.099999999999998</v>
      </c>
      <c r="BH24" s="140">
        <f t="shared" si="12"/>
        <v>0.90000000000000036</v>
      </c>
      <c r="BI24" s="139">
        <f t="shared" si="12"/>
        <v>-27.201179400570133</v>
      </c>
      <c r="BK24" s="159">
        <f t="shared" ref="BK24:BK31" si="13">10*LOG10($AI24^2/_xlfn.VAR.S($H24:$AH24))</f>
        <v>29.574535628701611</v>
      </c>
      <c r="BL24" s="225">
        <f t="shared" ref="BL24:BL31" si="14">-10*LOG10(_xlfn.VAR.S($H24:$AH24))</f>
        <v>0.91514981121349925</v>
      </c>
      <c r="BM24" s="225">
        <f t="shared" ref="BM24:BM31" si="15">-10*LOG10(SUM(BQ24:CQ24)/COUNT($H24:$AH24))</f>
        <v>-27.201179400570133</v>
      </c>
      <c r="BN24" s="225">
        <f t="shared" ref="BN24:BN31" si="16">-10*LOG10(SUM(CS24:DS24)/COUNT($H24:$AH24))</f>
        <v>28.649798874765423</v>
      </c>
      <c r="BO24" s="224">
        <f t="shared" ref="BO24:BO31" si="17">-10*LOG10(SUMSQ(H24:AH24)/COUNT(H24:AH24))</f>
        <v>-28.662577942369506</v>
      </c>
      <c r="BP24" s="125"/>
      <c r="BQ24" s="141">
        <f t="shared" ref="BQ24:BZ31" si="18">IF(ISNUMBER(H24),(H24-Target)^2,0)</f>
        <v>484</v>
      </c>
      <c r="BR24" s="140">
        <f t="shared" si="18"/>
        <v>524.41</v>
      </c>
      <c r="BS24" s="140">
        <f t="shared" si="18"/>
        <v>566.44000000000005</v>
      </c>
      <c r="BT24" s="140">
        <f t="shared" si="18"/>
        <v>0</v>
      </c>
      <c r="BU24" s="140">
        <f t="shared" si="18"/>
        <v>0</v>
      </c>
      <c r="BV24" s="140">
        <f t="shared" si="18"/>
        <v>0</v>
      </c>
      <c r="BW24" s="140">
        <f t="shared" si="18"/>
        <v>0</v>
      </c>
      <c r="BX24" s="140">
        <f t="shared" si="18"/>
        <v>0</v>
      </c>
      <c r="BY24" s="140">
        <f t="shared" si="18"/>
        <v>0</v>
      </c>
      <c r="BZ24" s="140">
        <f t="shared" si="18"/>
        <v>0</v>
      </c>
      <c r="CA24" s="140">
        <f t="shared" ref="CA24:CJ31" si="19">IF(ISNUMBER(R24),(R24-Target)^2,0)</f>
        <v>0</v>
      </c>
      <c r="CB24" s="140">
        <f t="shared" si="19"/>
        <v>0</v>
      </c>
      <c r="CC24" s="140">
        <f t="shared" si="19"/>
        <v>0</v>
      </c>
      <c r="CD24" s="140">
        <f t="shared" si="19"/>
        <v>0</v>
      </c>
      <c r="CE24" s="140">
        <f t="shared" si="19"/>
        <v>0</v>
      </c>
      <c r="CF24" s="140">
        <f t="shared" si="19"/>
        <v>0</v>
      </c>
      <c r="CG24" s="140">
        <f t="shared" si="19"/>
        <v>0</v>
      </c>
      <c r="CH24" s="140">
        <f t="shared" si="19"/>
        <v>0</v>
      </c>
      <c r="CI24" s="140">
        <f t="shared" si="19"/>
        <v>0</v>
      </c>
      <c r="CJ24" s="140">
        <f t="shared" si="19"/>
        <v>0</v>
      </c>
      <c r="CK24" s="140">
        <f t="shared" ref="CK24:CQ31" si="20">IF(ISNUMBER(AB24),(AB24-Target)^2,0)</f>
        <v>0</v>
      </c>
      <c r="CL24" s="140">
        <f t="shared" si="20"/>
        <v>0</v>
      </c>
      <c r="CM24" s="140">
        <f t="shared" si="20"/>
        <v>0</v>
      </c>
      <c r="CN24" s="140">
        <f t="shared" si="20"/>
        <v>0</v>
      </c>
      <c r="CO24" s="140">
        <f t="shared" si="20"/>
        <v>0</v>
      </c>
      <c r="CP24" s="140">
        <f t="shared" si="20"/>
        <v>0</v>
      </c>
      <c r="CQ24" s="139">
        <f t="shared" si="20"/>
        <v>0</v>
      </c>
      <c r="CS24" s="141">
        <f t="shared" ref="CS24:DB31" si="21">IF(ISNUMBER(H24),(1/H24^2),0)</f>
        <v>1.2755102040816326E-3</v>
      </c>
      <c r="CT24" s="140">
        <f t="shared" si="21"/>
        <v>1.3616372326084882E-3</v>
      </c>
      <c r="CU24" s="140">
        <f t="shared" si="21"/>
        <v>1.4567915622632716E-3</v>
      </c>
      <c r="CV24" s="140">
        <f t="shared" si="21"/>
        <v>0</v>
      </c>
      <c r="CW24" s="140">
        <f t="shared" si="21"/>
        <v>0</v>
      </c>
      <c r="CX24" s="140">
        <f t="shared" si="21"/>
        <v>0</v>
      </c>
      <c r="CY24" s="140">
        <f t="shared" si="21"/>
        <v>0</v>
      </c>
      <c r="CZ24" s="140">
        <f t="shared" si="21"/>
        <v>0</v>
      </c>
      <c r="DA24" s="140">
        <f t="shared" si="21"/>
        <v>0</v>
      </c>
      <c r="DB24" s="140">
        <f t="shared" si="21"/>
        <v>0</v>
      </c>
      <c r="DC24" s="140">
        <f t="shared" ref="DC24:DL31" si="22">IF(ISNUMBER(R24),(1/R24^2),0)</f>
        <v>0</v>
      </c>
      <c r="DD24" s="140">
        <f t="shared" si="22"/>
        <v>0</v>
      </c>
      <c r="DE24" s="140">
        <f t="shared" si="22"/>
        <v>0</v>
      </c>
      <c r="DF24" s="140">
        <f t="shared" si="22"/>
        <v>0</v>
      </c>
      <c r="DG24" s="140">
        <f t="shared" si="22"/>
        <v>0</v>
      </c>
      <c r="DH24" s="140">
        <f t="shared" si="22"/>
        <v>0</v>
      </c>
      <c r="DI24" s="140">
        <f t="shared" si="22"/>
        <v>0</v>
      </c>
      <c r="DJ24" s="140">
        <f t="shared" si="22"/>
        <v>0</v>
      </c>
      <c r="DK24" s="140">
        <f t="shared" si="22"/>
        <v>0</v>
      </c>
      <c r="DL24" s="140">
        <f t="shared" si="22"/>
        <v>0</v>
      </c>
      <c r="DM24" s="140">
        <f t="shared" ref="DM24:DS31" si="23">IF(ISNUMBER(AB24),(1/AB24^2),0)</f>
        <v>0</v>
      </c>
      <c r="DN24" s="140">
        <f t="shared" si="23"/>
        <v>0</v>
      </c>
      <c r="DO24" s="140">
        <f t="shared" si="23"/>
        <v>0</v>
      </c>
      <c r="DP24" s="140">
        <f t="shared" si="23"/>
        <v>0</v>
      </c>
      <c r="DQ24" s="140">
        <f t="shared" si="23"/>
        <v>0</v>
      </c>
      <c r="DR24" s="140">
        <f t="shared" si="23"/>
        <v>0</v>
      </c>
      <c r="DS24" s="139">
        <f t="shared" si="23"/>
        <v>0</v>
      </c>
    </row>
    <row r="25" spans="2:123" ht="15">
      <c r="B25" s="238">
        <v>2</v>
      </c>
      <c r="C25" s="237">
        <v>2</v>
      </c>
      <c r="D25" s="236" t="str">
        <f t="shared" si="0"/>
        <v>Bottom</v>
      </c>
      <c r="E25" s="230" t="str">
        <f t="shared" si="1"/>
        <v>Short</v>
      </c>
      <c r="F25" s="230">
        <f t="shared" si="2"/>
        <v>177</v>
      </c>
      <c r="G25" s="235" t="str">
        <f t="shared" si="3"/>
        <v>Hole 5</v>
      </c>
      <c r="H25" s="234">
        <v>46.3</v>
      </c>
      <c r="I25" s="233">
        <v>43.5</v>
      </c>
      <c r="J25" s="233">
        <v>46.5</v>
      </c>
      <c r="K25" s="233"/>
      <c r="L25" s="233"/>
      <c r="M25" s="233"/>
      <c r="N25" s="233"/>
      <c r="O25" s="233"/>
      <c r="P25" s="233"/>
      <c r="Q25" s="233"/>
      <c r="R25" s="233"/>
      <c r="S25" s="233"/>
      <c r="T25" s="233"/>
      <c r="U25" s="233"/>
      <c r="V25" s="233"/>
      <c r="W25" s="233"/>
      <c r="X25" s="233"/>
      <c r="Y25" s="233"/>
      <c r="Z25" s="233"/>
      <c r="AA25" s="233"/>
      <c r="AB25" s="233"/>
      <c r="AC25" s="233"/>
      <c r="AD25" s="233"/>
      <c r="AE25" s="233"/>
      <c r="AF25" s="233"/>
      <c r="AG25" s="233"/>
      <c r="AH25" s="232"/>
      <c r="AI25" s="231">
        <f t="shared" si="4"/>
        <v>45.433333333333337</v>
      </c>
      <c r="AJ25" s="230">
        <f t="shared" si="5"/>
        <v>1.6772994167212159</v>
      </c>
      <c r="AK25" s="229">
        <f t="shared" si="6"/>
        <v>-13.565994357249709</v>
      </c>
      <c r="AM25" s="159">
        <f>IF(ISNUMBER(C25),C25,2)</f>
        <v>2</v>
      </c>
      <c r="AN25" s="228">
        <v>1</v>
      </c>
      <c r="AO25" s="228">
        <v>1</v>
      </c>
      <c r="AP25" s="228">
        <v>1</v>
      </c>
      <c r="AQ25" s="228">
        <v>2</v>
      </c>
      <c r="AR25" s="228">
        <v>2</v>
      </c>
      <c r="AS25" s="228">
        <v>2</v>
      </c>
      <c r="AT25" s="227">
        <v>2</v>
      </c>
      <c r="AU25" s="159">
        <f t="shared" si="7"/>
        <v>45.433333333333337</v>
      </c>
      <c r="AV25" s="225">
        <f t="shared" si="7"/>
        <v>1.6772994167212159</v>
      </c>
      <c r="AW25" s="224">
        <f t="shared" si="7"/>
        <v>-13.565994357249709</v>
      </c>
      <c r="AX25" s="94"/>
      <c r="AY25" s="159">
        <f t="shared" si="8"/>
        <v>2</v>
      </c>
      <c r="AZ25" s="225">
        <v>0</v>
      </c>
      <c r="BA25" s="225">
        <v>0</v>
      </c>
      <c r="BB25" s="225">
        <v>1</v>
      </c>
      <c r="BC25" s="225">
        <v>1</v>
      </c>
      <c r="BD25" s="225">
        <f t="shared" ca="1" si="9"/>
        <v>1</v>
      </c>
      <c r="BE25" s="225">
        <f t="shared" ca="1" si="10"/>
        <v>0</v>
      </c>
      <c r="BF25" s="226">
        <f t="shared" ca="1" si="11"/>
        <v>0</v>
      </c>
      <c r="BG25" s="159">
        <f t="shared" si="12"/>
        <v>45.433333333333337</v>
      </c>
      <c r="BH25" s="225">
        <f t="shared" si="12"/>
        <v>1.6772994167212159</v>
      </c>
      <c r="BI25" s="224">
        <f t="shared" si="12"/>
        <v>-13.565994357249709</v>
      </c>
      <c r="BK25" s="159">
        <f t="shared" si="13"/>
        <v>28.655280103240301</v>
      </c>
      <c r="BL25" s="225">
        <f t="shared" si="14"/>
        <v>-4.4922119190599226</v>
      </c>
      <c r="BM25" s="225">
        <f t="shared" si="15"/>
        <v>-13.565994357249709</v>
      </c>
      <c r="BN25" s="225">
        <f t="shared" si="16"/>
        <v>33.135311756295394</v>
      </c>
      <c r="BO25" s="224">
        <f t="shared" si="17"/>
        <v>-33.151436302986099</v>
      </c>
      <c r="BQ25" s="159">
        <f t="shared" si="18"/>
        <v>13.690000000000021</v>
      </c>
      <c r="BR25" s="225">
        <f t="shared" si="18"/>
        <v>42.25</v>
      </c>
      <c r="BS25" s="225">
        <f t="shared" si="18"/>
        <v>12.25</v>
      </c>
      <c r="BT25" s="225">
        <f t="shared" si="18"/>
        <v>0</v>
      </c>
      <c r="BU25" s="225">
        <f t="shared" si="18"/>
        <v>0</v>
      </c>
      <c r="BV25" s="225">
        <f t="shared" si="18"/>
        <v>0</v>
      </c>
      <c r="BW25" s="225">
        <f t="shared" si="18"/>
        <v>0</v>
      </c>
      <c r="BX25" s="225">
        <f t="shared" si="18"/>
        <v>0</v>
      </c>
      <c r="BY25" s="225">
        <f t="shared" si="18"/>
        <v>0</v>
      </c>
      <c r="BZ25" s="225">
        <f t="shared" si="18"/>
        <v>0</v>
      </c>
      <c r="CA25" s="225">
        <f t="shared" si="19"/>
        <v>0</v>
      </c>
      <c r="CB25" s="225">
        <f t="shared" si="19"/>
        <v>0</v>
      </c>
      <c r="CC25" s="225">
        <f t="shared" si="19"/>
        <v>0</v>
      </c>
      <c r="CD25" s="225">
        <f t="shared" si="19"/>
        <v>0</v>
      </c>
      <c r="CE25" s="225">
        <f t="shared" si="19"/>
        <v>0</v>
      </c>
      <c r="CF25" s="225">
        <f t="shared" si="19"/>
        <v>0</v>
      </c>
      <c r="CG25" s="225">
        <f t="shared" si="19"/>
        <v>0</v>
      </c>
      <c r="CH25" s="225">
        <f t="shared" si="19"/>
        <v>0</v>
      </c>
      <c r="CI25" s="225">
        <f t="shared" si="19"/>
        <v>0</v>
      </c>
      <c r="CJ25" s="225">
        <f t="shared" si="19"/>
        <v>0</v>
      </c>
      <c r="CK25" s="225">
        <f t="shared" si="20"/>
        <v>0</v>
      </c>
      <c r="CL25" s="225">
        <f t="shared" si="20"/>
        <v>0</v>
      </c>
      <c r="CM25" s="225">
        <f t="shared" si="20"/>
        <v>0</v>
      </c>
      <c r="CN25" s="225">
        <f t="shared" si="20"/>
        <v>0</v>
      </c>
      <c r="CO25" s="225">
        <f t="shared" si="20"/>
        <v>0</v>
      </c>
      <c r="CP25" s="225">
        <f t="shared" si="20"/>
        <v>0</v>
      </c>
      <c r="CQ25" s="224">
        <f t="shared" si="20"/>
        <v>0</v>
      </c>
      <c r="CS25" s="159">
        <f t="shared" si="21"/>
        <v>4.6648535935699668E-4</v>
      </c>
      <c r="CT25" s="225">
        <f t="shared" si="21"/>
        <v>5.2847139648566524E-4</v>
      </c>
      <c r="CU25" s="225">
        <f t="shared" si="21"/>
        <v>4.6248121170077463E-4</v>
      </c>
      <c r="CV25" s="225">
        <f t="shared" si="21"/>
        <v>0</v>
      </c>
      <c r="CW25" s="225">
        <f t="shared" si="21"/>
        <v>0</v>
      </c>
      <c r="CX25" s="225">
        <f t="shared" si="21"/>
        <v>0</v>
      </c>
      <c r="CY25" s="225">
        <f t="shared" si="21"/>
        <v>0</v>
      </c>
      <c r="CZ25" s="225">
        <f t="shared" si="21"/>
        <v>0</v>
      </c>
      <c r="DA25" s="225">
        <f t="shared" si="21"/>
        <v>0</v>
      </c>
      <c r="DB25" s="225">
        <f t="shared" si="21"/>
        <v>0</v>
      </c>
      <c r="DC25" s="225">
        <f t="shared" si="22"/>
        <v>0</v>
      </c>
      <c r="DD25" s="225">
        <f t="shared" si="22"/>
        <v>0</v>
      </c>
      <c r="DE25" s="225">
        <f t="shared" si="22"/>
        <v>0</v>
      </c>
      <c r="DF25" s="225">
        <f t="shared" si="22"/>
        <v>0</v>
      </c>
      <c r="DG25" s="225">
        <f t="shared" si="22"/>
        <v>0</v>
      </c>
      <c r="DH25" s="225">
        <f t="shared" si="22"/>
        <v>0</v>
      </c>
      <c r="DI25" s="225">
        <f t="shared" si="22"/>
        <v>0</v>
      </c>
      <c r="DJ25" s="225">
        <f t="shared" si="22"/>
        <v>0</v>
      </c>
      <c r="DK25" s="225">
        <f t="shared" si="22"/>
        <v>0</v>
      </c>
      <c r="DL25" s="225">
        <f t="shared" si="22"/>
        <v>0</v>
      </c>
      <c r="DM25" s="225">
        <f t="shared" si="23"/>
        <v>0</v>
      </c>
      <c r="DN25" s="225">
        <f t="shared" si="23"/>
        <v>0</v>
      </c>
      <c r="DO25" s="225">
        <f t="shared" si="23"/>
        <v>0</v>
      </c>
      <c r="DP25" s="225">
        <f t="shared" si="23"/>
        <v>0</v>
      </c>
      <c r="DQ25" s="225">
        <f t="shared" si="23"/>
        <v>0</v>
      </c>
      <c r="DR25" s="225">
        <f t="shared" si="23"/>
        <v>0</v>
      </c>
      <c r="DS25" s="224">
        <f t="shared" si="23"/>
        <v>0</v>
      </c>
    </row>
    <row r="26" spans="2:123" ht="15">
      <c r="B26" s="238">
        <v>3</v>
      </c>
      <c r="C26" s="237">
        <v>3</v>
      </c>
      <c r="D26" s="236" t="str">
        <f t="shared" si="0"/>
        <v>Bottom</v>
      </c>
      <c r="E26" s="230" t="str">
        <f t="shared" si="1"/>
        <v>Long</v>
      </c>
      <c r="F26" s="230">
        <f t="shared" si="2"/>
        <v>150</v>
      </c>
      <c r="G26" s="235" t="str">
        <f t="shared" si="3"/>
        <v>Hole 5</v>
      </c>
      <c r="H26" s="234">
        <v>21.9</v>
      </c>
      <c r="I26" s="233">
        <v>21</v>
      </c>
      <c r="J26" s="233">
        <v>20.100000000000001</v>
      </c>
      <c r="K26" s="233"/>
      <c r="L26" s="233"/>
      <c r="M26" s="233"/>
      <c r="N26" s="233"/>
      <c r="O26" s="233"/>
      <c r="P26" s="233"/>
      <c r="Q26" s="233"/>
      <c r="R26" s="233"/>
      <c r="S26" s="233"/>
      <c r="T26" s="233"/>
      <c r="U26" s="233"/>
      <c r="V26" s="233"/>
      <c r="W26" s="233"/>
      <c r="X26" s="233"/>
      <c r="Y26" s="233"/>
      <c r="Z26" s="233"/>
      <c r="AA26" s="233"/>
      <c r="AB26" s="233"/>
      <c r="AC26" s="233"/>
      <c r="AD26" s="233"/>
      <c r="AE26" s="233"/>
      <c r="AF26" s="233"/>
      <c r="AG26" s="233"/>
      <c r="AH26" s="232"/>
      <c r="AI26" s="231">
        <f t="shared" si="4"/>
        <v>21</v>
      </c>
      <c r="AJ26" s="230">
        <f t="shared" si="5"/>
        <v>0.89999999999999858</v>
      </c>
      <c r="AK26" s="229">
        <f t="shared" si="6"/>
        <v>-29.250747636468546</v>
      </c>
      <c r="AM26" s="159">
        <f>IF(ISNUMBER(C26),C26,3)</f>
        <v>3</v>
      </c>
      <c r="AN26" s="228">
        <v>1</v>
      </c>
      <c r="AO26" s="228">
        <v>2</v>
      </c>
      <c r="AP26" s="228">
        <v>2</v>
      </c>
      <c r="AQ26" s="228">
        <v>1</v>
      </c>
      <c r="AR26" s="228">
        <v>1</v>
      </c>
      <c r="AS26" s="228">
        <v>2</v>
      </c>
      <c r="AT26" s="227">
        <v>2</v>
      </c>
      <c r="AU26" s="159">
        <f t="shared" si="7"/>
        <v>21</v>
      </c>
      <c r="AV26" s="225">
        <f t="shared" si="7"/>
        <v>0.89999999999999858</v>
      </c>
      <c r="AW26" s="224">
        <f t="shared" si="7"/>
        <v>-29.250747636468546</v>
      </c>
      <c r="AX26" s="94"/>
      <c r="AY26" s="159">
        <f t="shared" si="8"/>
        <v>3</v>
      </c>
      <c r="AZ26" s="225">
        <v>0</v>
      </c>
      <c r="BA26" s="225">
        <v>1</v>
      </c>
      <c r="BB26" s="225">
        <v>0</v>
      </c>
      <c r="BC26" s="225">
        <v>1</v>
      </c>
      <c r="BD26" s="225">
        <f t="shared" ca="1" si="9"/>
        <v>0</v>
      </c>
      <c r="BE26" s="225">
        <f t="shared" ca="1" si="10"/>
        <v>1</v>
      </c>
      <c r="BF26" s="226">
        <f t="shared" ca="1" si="11"/>
        <v>0</v>
      </c>
      <c r="BG26" s="159">
        <f t="shared" si="12"/>
        <v>21</v>
      </c>
      <c r="BH26" s="225">
        <f t="shared" si="12"/>
        <v>0.89999999999999858</v>
      </c>
      <c r="BI26" s="224">
        <f t="shared" si="12"/>
        <v>-29.250747636468546</v>
      </c>
      <c r="BK26" s="159">
        <f t="shared" si="13"/>
        <v>27.359535705891901</v>
      </c>
      <c r="BL26" s="225">
        <f t="shared" si="14"/>
        <v>0.91514981121351646</v>
      </c>
      <c r="BM26" s="225">
        <f t="shared" si="15"/>
        <v>-29.250747636468546</v>
      </c>
      <c r="BN26" s="225">
        <f t="shared" si="16"/>
        <v>26.42841266675849</v>
      </c>
      <c r="BO26" s="224">
        <f t="shared" si="17"/>
        <v>-26.449700533096916</v>
      </c>
      <c r="BQ26" s="159">
        <f t="shared" si="18"/>
        <v>789.61000000000013</v>
      </c>
      <c r="BR26" s="225">
        <f t="shared" si="18"/>
        <v>841</v>
      </c>
      <c r="BS26" s="225">
        <f t="shared" si="18"/>
        <v>894.00999999999988</v>
      </c>
      <c r="BT26" s="225">
        <f t="shared" si="18"/>
        <v>0</v>
      </c>
      <c r="BU26" s="225">
        <f t="shared" si="18"/>
        <v>0</v>
      </c>
      <c r="BV26" s="225">
        <f t="shared" si="18"/>
        <v>0</v>
      </c>
      <c r="BW26" s="225">
        <f t="shared" si="18"/>
        <v>0</v>
      </c>
      <c r="BX26" s="225">
        <f t="shared" si="18"/>
        <v>0</v>
      </c>
      <c r="BY26" s="225">
        <f t="shared" si="18"/>
        <v>0</v>
      </c>
      <c r="BZ26" s="225">
        <f t="shared" si="18"/>
        <v>0</v>
      </c>
      <c r="CA26" s="225">
        <f t="shared" si="19"/>
        <v>0</v>
      </c>
      <c r="CB26" s="225">
        <f t="shared" si="19"/>
        <v>0</v>
      </c>
      <c r="CC26" s="225">
        <f t="shared" si="19"/>
        <v>0</v>
      </c>
      <c r="CD26" s="225">
        <f t="shared" si="19"/>
        <v>0</v>
      </c>
      <c r="CE26" s="225">
        <f t="shared" si="19"/>
        <v>0</v>
      </c>
      <c r="CF26" s="225">
        <f t="shared" si="19"/>
        <v>0</v>
      </c>
      <c r="CG26" s="225">
        <f t="shared" si="19"/>
        <v>0</v>
      </c>
      <c r="CH26" s="225">
        <f t="shared" si="19"/>
        <v>0</v>
      </c>
      <c r="CI26" s="225">
        <f t="shared" si="19"/>
        <v>0</v>
      </c>
      <c r="CJ26" s="225">
        <f t="shared" si="19"/>
        <v>0</v>
      </c>
      <c r="CK26" s="225">
        <f t="shared" si="20"/>
        <v>0</v>
      </c>
      <c r="CL26" s="225">
        <f t="shared" si="20"/>
        <v>0</v>
      </c>
      <c r="CM26" s="225">
        <f t="shared" si="20"/>
        <v>0</v>
      </c>
      <c r="CN26" s="225">
        <f t="shared" si="20"/>
        <v>0</v>
      </c>
      <c r="CO26" s="225">
        <f t="shared" si="20"/>
        <v>0</v>
      </c>
      <c r="CP26" s="225">
        <f t="shared" si="20"/>
        <v>0</v>
      </c>
      <c r="CQ26" s="224">
        <f t="shared" si="20"/>
        <v>0</v>
      </c>
      <c r="CS26" s="159">
        <f t="shared" si="21"/>
        <v>2.0850274181105485E-3</v>
      </c>
      <c r="CT26" s="225">
        <f t="shared" si="21"/>
        <v>2.2675736961451248E-3</v>
      </c>
      <c r="CU26" s="225">
        <f t="shared" si="21"/>
        <v>2.4751862577658966E-3</v>
      </c>
      <c r="CV26" s="225">
        <f t="shared" si="21"/>
        <v>0</v>
      </c>
      <c r="CW26" s="225">
        <f t="shared" si="21"/>
        <v>0</v>
      </c>
      <c r="CX26" s="225">
        <f t="shared" si="21"/>
        <v>0</v>
      </c>
      <c r="CY26" s="225">
        <f t="shared" si="21"/>
        <v>0</v>
      </c>
      <c r="CZ26" s="225">
        <f t="shared" si="21"/>
        <v>0</v>
      </c>
      <c r="DA26" s="225">
        <f t="shared" si="21"/>
        <v>0</v>
      </c>
      <c r="DB26" s="225">
        <f t="shared" si="21"/>
        <v>0</v>
      </c>
      <c r="DC26" s="225">
        <f t="shared" si="22"/>
        <v>0</v>
      </c>
      <c r="DD26" s="225">
        <f t="shared" si="22"/>
        <v>0</v>
      </c>
      <c r="DE26" s="225">
        <f t="shared" si="22"/>
        <v>0</v>
      </c>
      <c r="DF26" s="225">
        <f t="shared" si="22"/>
        <v>0</v>
      </c>
      <c r="DG26" s="225">
        <f t="shared" si="22"/>
        <v>0</v>
      </c>
      <c r="DH26" s="225">
        <f t="shared" si="22"/>
        <v>0</v>
      </c>
      <c r="DI26" s="225">
        <f t="shared" si="22"/>
        <v>0</v>
      </c>
      <c r="DJ26" s="225">
        <f t="shared" si="22"/>
        <v>0</v>
      </c>
      <c r="DK26" s="225">
        <f t="shared" si="22"/>
        <v>0</v>
      </c>
      <c r="DL26" s="225">
        <f t="shared" si="22"/>
        <v>0</v>
      </c>
      <c r="DM26" s="225">
        <f t="shared" si="23"/>
        <v>0</v>
      </c>
      <c r="DN26" s="225">
        <f t="shared" si="23"/>
        <v>0</v>
      </c>
      <c r="DO26" s="225">
        <f t="shared" si="23"/>
        <v>0</v>
      </c>
      <c r="DP26" s="225">
        <f t="shared" si="23"/>
        <v>0</v>
      </c>
      <c r="DQ26" s="225">
        <f t="shared" si="23"/>
        <v>0</v>
      </c>
      <c r="DR26" s="225">
        <f t="shared" si="23"/>
        <v>0</v>
      </c>
      <c r="DS26" s="224">
        <f t="shared" si="23"/>
        <v>0</v>
      </c>
    </row>
    <row r="27" spans="2:123" ht="15">
      <c r="B27" s="238">
        <v>4</v>
      </c>
      <c r="C27" s="237">
        <v>4</v>
      </c>
      <c r="D27" s="236" t="str">
        <f t="shared" si="0"/>
        <v>Bottom</v>
      </c>
      <c r="E27" s="230" t="str">
        <f t="shared" si="1"/>
        <v>Long</v>
      </c>
      <c r="F27" s="230">
        <f t="shared" si="2"/>
        <v>177</v>
      </c>
      <c r="G27" s="235" t="str">
        <f t="shared" si="3"/>
        <v>Hole 4</v>
      </c>
      <c r="H27" s="234">
        <v>52.9</v>
      </c>
      <c r="I27" s="233">
        <v>53.7</v>
      </c>
      <c r="J27" s="233">
        <v>52</v>
      </c>
      <c r="K27" s="233"/>
      <c r="L27" s="233"/>
      <c r="M27" s="233"/>
      <c r="N27" s="233"/>
      <c r="O27" s="233"/>
      <c r="P27" s="233"/>
      <c r="Q27" s="233"/>
      <c r="R27" s="233"/>
      <c r="S27" s="233"/>
      <c r="T27" s="233"/>
      <c r="U27" s="233"/>
      <c r="V27" s="233"/>
      <c r="W27" s="233"/>
      <c r="X27" s="233"/>
      <c r="Y27" s="233"/>
      <c r="Z27" s="233"/>
      <c r="AA27" s="233"/>
      <c r="AB27" s="233"/>
      <c r="AC27" s="233"/>
      <c r="AD27" s="233"/>
      <c r="AE27" s="233"/>
      <c r="AF27" s="233"/>
      <c r="AG27" s="233"/>
      <c r="AH27" s="232"/>
      <c r="AI27" s="231">
        <f t="shared" si="4"/>
        <v>52.866666666666667</v>
      </c>
      <c r="AJ27" s="230">
        <f t="shared" si="5"/>
        <v>0.85049005481153961</v>
      </c>
      <c r="AK27" s="229">
        <f t="shared" si="6"/>
        <v>-9.3951925261861877</v>
      </c>
      <c r="AM27" s="159">
        <f>IF(ISNUMBER(C27),C27,4)</f>
        <v>4</v>
      </c>
      <c r="AN27" s="228">
        <v>1</v>
      </c>
      <c r="AO27" s="228">
        <v>2</v>
      </c>
      <c r="AP27" s="228">
        <v>2</v>
      </c>
      <c r="AQ27" s="228">
        <v>2</v>
      </c>
      <c r="AR27" s="228">
        <v>2</v>
      </c>
      <c r="AS27" s="228">
        <v>1</v>
      </c>
      <c r="AT27" s="227">
        <v>1</v>
      </c>
      <c r="AU27" s="159">
        <f t="shared" si="7"/>
        <v>52.866666666666667</v>
      </c>
      <c r="AV27" s="225">
        <f t="shared" si="7"/>
        <v>0.85049005481153961</v>
      </c>
      <c r="AW27" s="224">
        <f t="shared" si="7"/>
        <v>-9.3951925261861877</v>
      </c>
      <c r="AX27" s="94"/>
      <c r="AY27" s="159">
        <f t="shared" si="8"/>
        <v>4</v>
      </c>
      <c r="AZ27" s="225">
        <v>0</v>
      </c>
      <c r="BA27" s="225">
        <v>1</v>
      </c>
      <c r="BB27" s="225">
        <v>1</v>
      </c>
      <c r="BC27" s="225">
        <v>0</v>
      </c>
      <c r="BD27" s="225">
        <f t="shared" ca="1" si="9"/>
        <v>0</v>
      </c>
      <c r="BE27" s="225">
        <f t="shared" ca="1" si="10"/>
        <v>0</v>
      </c>
      <c r="BF27" s="226">
        <f t="shared" ca="1" si="11"/>
        <v>0</v>
      </c>
      <c r="BG27" s="159">
        <f t="shared" si="12"/>
        <v>52.866666666666667</v>
      </c>
      <c r="BH27" s="225">
        <f t="shared" si="12"/>
        <v>0.85049005481153961</v>
      </c>
      <c r="BI27" s="224">
        <f t="shared" si="12"/>
        <v>-9.3951925261861877</v>
      </c>
      <c r="BK27" s="159">
        <f t="shared" si="13"/>
        <v>35.87025377394977</v>
      </c>
      <c r="BL27" s="225">
        <f t="shared" si="14"/>
        <v>1.4066152087113157</v>
      </c>
      <c r="BM27" s="225">
        <f t="shared" si="15"/>
        <v>-9.3951925261861877</v>
      </c>
      <c r="BN27" s="225">
        <f t="shared" si="16"/>
        <v>34.461387384748811</v>
      </c>
      <c r="BO27" s="224">
        <f t="shared" si="17"/>
        <v>-34.464387821207524</v>
      </c>
      <c r="BQ27" s="159">
        <f t="shared" si="18"/>
        <v>8.4099999999999913</v>
      </c>
      <c r="BR27" s="225">
        <f t="shared" si="18"/>
        <v>13.690000000000021</v>
      </c>
      <c r="BS27" s="225">
        <f t="shared" si="18"/>
        <v>4</v>
      </c>
      <c r="BT27" s="225">
        <f t="shared" si="18"/>
        <v>0</v>
      </c>
      <c r="BU27" s="225">
        <f t="shared" si="18"/>
        <v>0</v>
      </c>
      <c r="BV27" s="225">
        <f t="shared" si="18"/>
        <v>0</v>
      </c>
      <c r="BW27" s="225">
        <f t="shared" si="18"/>
        <v>0</v>
      </c>
      <c r="BX27" s="225">
        <f t="shared" si="18"/>
        <v>0</v>
      </c>
      <c r="BY27" s="225">
        <f t="shared" si="18"/>
        <v>0</v>
      </c>
      <c r="BZ27" s="225">
        <f t="shared" si="18"/>
        <v>0</v>
      </c>
      <c r="CA27" s="225">
        <f t="shared" si="19"/>
        <v>0</v>
      </c>
      <c r="CB27" s="225">
        <f t="shared" si="19"/>
        <v>0</v>
      </c>
      <c r="CC27" s="225">
        <f t="shared" si="19"/>
        <v>0</v>
      </c>
      <c r="CD27" s="225">
        <f t="shared" si="19"/>
        <v>0</v>
      </c>
      <c r="CE27" s="225">
        <f t="shared" si="19"/>
        <v>0</v>
      </c>
      <c r="CF27" s="225">
        <f t="shared" si="19"/>
        <v>0</v>
      </c>
      <c r="CG27" s="225">
        <f t="shared" si="19"/>
        <v>0</v>
      </c>
      <c r="CH27" s="225">
        <f t="shared" si="19"/>
        <v>0</v>
      </c>
      <c r="CI27" s="225">
        <f t="shared" si="19"/>
        <v>0</v>
      </c>
      <c r="CJ27" s="225">
        <f t="shared" si="19"/>
        <v>0</v>
      </c>
      <c r="CK27" s="225">
        <f t="shared" si="20"/>
        <v>0</v>
      </c>
      <c r="CL27" s="225">
        <f t="shared" si="20"/>
        <v>0</v>
      </c>
      <c r="CM27" s="225">
        <f t="shared" si="20"/>
        <v>0</v>
      </c>
      <c r="CN27" s="225">
        <f t="shared" si="20"/>
        <v>0</v>
      </c>
      <c r="CO27" s="225">
        <f t="shared" si="20"/>
        <v>0</v>
      </c>
      <c r="CP27" s="225">
        <f t="shared" si="20"/>
        <v>0</v>
      </c>
      <c r="CQ27" s="224">
        <f t="shared" si="20"/>
        <v>0</v>
      </c>
      <c r="CS27" s="159">
        <f t="shared" si="21"/>
        <v>3.5734577849564578E-4</v>
      </c>
      <c r="CT27" s="225">
        <f t="shared" si="21"/>
        <v>3.4677791302116382E-4</v>
      </c>
      <c r="CU27" s="225">
        <f t="shared" si="21"/>
        <v>3.6982248520710058E-4</v>
      </c>
      <c r="CV27" s="225">
        <f t="shared" si="21"/>
        <v>0</v>
      </c>
      <c r="CW27" s="225">
        <f t="shared" si="21"/>
        <v>0</v>
      </c>
      <c r="CX27" s="225">
        <f t="shared" si="21"/>
        <v>0</v>
      </c>
      <c r="CY27" s="225">
        <f t="shared" si="21"/>
        <v>0</v>
      </c>
      <c r="CZ27" s="225">
        <f t="shared" si="21"/>
        <v>0</v>
      </c>
      <c r="DA27" s="225">
        <f t="shared" si="21"/>
        <v>0</v>
      </c>
      <c r="DB27" s="225">
        <f t="shared" si="21"/>
        <v>0</v>
      </c>
      <c r="DC27" s="225">
        <f t="shared" si="22"/>
        <v>0</v>
      </c>
      <c r="DD27" s="225">
        <f t="shared" si="22"/>
        <v>0</v>
      </c>
      <c r="DE27" s="225">
        <f t="shared" si="22"/>
        <v>0</v>
      </c>
      <c r="DF27" s="225">
        <f t="shared" si="22"/>
        <v>0</v>
      </c>
      <c r="DG27" s="225">
        <f t="shared" si="22"/>
        <v>0</v>
      </c>
      <c r="DH27" s="225">
        <f t="shared" si="22"/>
        <v>0</v>
      </c>
      <c r="DI27" s="225">
        <f t="shared" si="22"/>
        <v>0</v>
      </c>
      <c r="DJ27" s="225">
        <f t="shared" si="22"/>
        <v>0</v>
      </c>
      <c r="DK27" s="225">
        <f t="shared" si="22"/>
        <v>0</v>
      </c>
      <c r="DL27" s="225">
        <f t="shared" si="22"/>
        <v>0</v>
      </c>
      <c r="DM27" s="225">
        <f t="shared" si="23"/>
        <v>0</v>
      </c>
      <c r="DN27" s="225">
        <f t="shared" si="23"/>
        <v>0</v>
      </c>
      <c r="DO27" s="225">
        <f t="shared" si="23"/>
        <v>0</v>
      </c>
      <c r="DP27" s="225">
        <f t="shared" si="23"/>
        <v>0</v>
      </c>
      <c r="DQ27" s="225">
        <f t="shared" si="23"/>
        <v>0</v>
      </c>
      <c r="DR27" s="225">
        <f t="shared" si="23"/>
        <v>0</v>
      </c>
      <c r="DS27" s="224">
        <f t="shared" si="23"/>
        <v>0</v>
      </c>
    </row>
    <row r="28" spans="2:123" ht="15">
      <c r="B28" s="238">
        <v>5</v>
      </c>
      <c r="C28" s="237">
        <v>5</v>
      </c>
      <c r="D28" s="236" t="str">
        <f t="shared" si="0"/>
        <v>Top</v>
      </c>
      <c r="E28" s="230" t="str">
        <f t="shared" si="1"/>
        <v>Short</v>
      </c>
      <c r="F28" s="230">
        <f t="shared" si="2"/>
        <v>150</v>
      </c>
      <c r="G28" s="235" t="str">
        <f t="shared" si="3"/>
        <v>Hole 5</v>
      </c>
      <c r="H28" s="234">
        <v>75</v>
      </c>
      <c r="I28" s="233">
        <v>73.099999999999994</v>
      </c>
      <c r="J28" s="233">
        <v>74.3</v>
      </c>
      <c r="K28" s="233"/>
      <c r="L28" s="233"/>
      <c r="M28" s="233"/>
      <c r="N28" s="233"/>
      <c r="O28" s="233"/>
      <c r="P28" s="233"/>
      <c r="Q28" s="233"/>
      <c r="R28" s="233"/>
      <c r="S28" s="233"/>
      <c r="T28" s="233"/>
      <c r="U28" s="233"/>
      <c r="V28" s="233"/>
      <c r="W28" s="233"/>
      <c r="X28" s="233"/>
      <c r="Y28" s="233"/>
      <c r="Z28" s="233"/>
      <c r="AA28" s="233"/>
      <c r="AB28" s="233"/>
      <c r="AC28" s="233"/>
      <c r="AD28" s="233"/>
      <c r="AE28" s="233"/>
      <c r="AF28" s="233"/>
      <c r="AG28" s="233"/>
      <c r="AH28" s="232"/>
      <c r="AI28" s="231">
        <f t="shared" si="4"/>
        <v>74.133333333333326</v>
      </c>
      <c r="AJ28" s="230">
        <f t="shared" si="5"/>
        <v>0.9609023536933079</v>
      </c>
      <c r="AK28" s="229">
        <f t="shared" si="6"/>
        <v>-27.656933850658675</v>
      </c>
      <c r="AM28" s="159">
        <f>IF(ISNUMBER(C28),C28,1)</f>
        <v>5</v>
      </c>
      <c r="AN28" s="228">
        <v>2</v>
      </c>
      <c r="AO28" s="228">
        <v>1</v>
      </c>
      <c r="AP28" s="228">
        <v>2</v>
      </c>
      <c r="AQ28" s="228">
        <v>1</v>
      </c>
      <c r="AR28" s="228">
        <v>2</v>
      </c>
      <c r="AS28" s="228">
        <v>1</v>
      </c>
      <c r="AT28" s="227">
        <v>2</v>
      </c>
      <c r="AU28" s="159">
        <f t="shared" si="7"/>
        <v>74.133333333333326</v>
      </c>
      <c r="AV28" s="225">
        <f t="shared" si="7"/>
        <v>0.9609023536933079</v>
      </c>
      <c r="AW28" s="224">
        <f t="shared" si="7"/>
        <v>-27.656933850658675</v>
      </c>
      <c r="AX28" s="94"/>
      <c r="AY28" s="159">
        <f t="shared" si="8"/>
        <v>5</v>
      </c>
      <c r="AZ28" s="225">
        <v>1</v>
      </c>
      <c r="BA28" s="225">
        <v>0</v>
      </c>
      <c r="BB28" s="225">
        <v>0</v>
      </c>
      <c r="BC28" s="225">
        <v>1</v>
      </c>
      <c r="BD28" s="225">
        <f t="shared" ca="1" si="9"/>
        <v>0</v>
      </c>
      <c r="BE28" s="225">
        <f t="shared" ca="1" si="10"/>
        <v>0</v>
      </c>
      <c r="BF28" s="226">
        <f t="shared" ca="1" si="11"/>
        <v>1</v>
      </c>
      <c r="BG28" s="159">
        <f t="shared" si="12"/>
        <v>74.133333333333326</v>
      </c>
      <c r="BH28" s="225">
        <f t="shared" si="12"/>
        <v>0.9609023536933079</v>
      </c>
      <c r="BI28" s="224">
        <f t="shared" si="12"/>
        <v>-27.656933850658675</v>
      </c>
      <c r="BK28" s="159">
        <f t="shared" si="13"/>
        <v>37.746685420359263</v>
      </c>
      <c r="BL28" s="225">
        <f t="shared" si="14"/>
        <v>0.34641485655211268</v>
      </c>
      <c r="BM28" s="225">
        <f t="shared" si="15"/>
        <v>-27.656933850658675</v>
      </c>
      <c r="BN28" s="225">
        <f t="shared" si="16"/>
        <v>37.39880473161837</v>
      </c>
      <c r="BO28" s="224">
        <f t="shared" si="17"/>
        <v>-37.400756971225199</v>
      </c>
      <c r="BP28" s="125"/>
      <c r="BQ28" s="159">
        <f t="shared" si="18"/>
        <v>625</v>
      </c>
      <c r="BR28" s="225">
        <f t="shared" si="18"/>
        <v>533.60999999999979</v>
      </c>
      <c r="BS28" s="225">
        <f t="shared" si="18"/>
        <v>590.4899999999999</v>
      </c>
      <c r="BT28" s="225">
        <f t="shared" si="18"/>
        <v>0</v>
      </c>
      <c r="BU28" s="225">
        <f t="shared" si="18"/>
        <v>0</v>
      </c>
      <c r="BV28" s="225">
        <f t="shared" si="18"/>
        <v>0</v>
      </c>
      <c r="BW28" s="225">
        <f t="shared" si="18"/>
        <v>0</v>
      </c>
      <c r="BX28" s="225">
        <f t="shared" si="18"/>
        <v>0</v>
      </c>
      <c r="BY28" s="225">
        <f t="shared" si="18"/>
        <v>0</v>
      </c>
      <c r="BZ28" s="225">
        <f t="shared" si="18"/>
        <v>0</v>
      </c>
      <c r="CA28" s="225">
        <f t="shared" si="19"/>
        <v>0</v>
      </c>
      <c r="CB28" s="225">
        <f t="shared" si="19"/>
        <v>0</v>
      </c>
      <c r="CC28" s="225">
        <f t="shared" si="19"/>
        <v>0</v>
      </c>
      <c r="CD28" s="225">
        <f t="shared" si="19"/>
        <v>0</v>
      </c>
      <c r="CE28" s="225">
        <f t="shared" si="19"/>
        <v>0</v>
      </c>
      <c r="CF28" s="225">
        <f t="shared" si="19"/>
        <v>0</v>
      </c>
      <c r="CG28" s="225">
        <f t="shared" si="19"/>
        <v>0</v>
      </c>
      <c r="CH28" s="225">
        <f t="shared" si="19"/>
        <v>0</v>
      </c>
      <c r="CI28" s="225">
        <f t="shared" si="19"/>
        <v>0</v>
      </c>
      <c r="CJ28" s="225">
        <f t="shared" si="19"/>
        <v>0</v>
      </c>
      <c r="CK28" s="225">
        <f t="shared" si="20"/>
        <v>0</v>
      </c>
      <c r="CL28" s="225">
        <f t="shared" si="20"/>
        <v>0</v>
      </c>
      <c r="CM28" s="225">
        <f t="shared" si="20"/>
        <v>0</v>
      </c>
      <c r="CN28" s="225">
        <f t="shared" si="20"/>
        <v>0</v>
      </c>
      <c r="CO28" s="225">
        <f t="shared" si="20"/>
        <v>0</v>
      </c>
      <c r="CP28" s="225">
        <f t="shared" si="20"/>
        <v>0</v>
      </c>
      <c r="CQ28" s="224">
        <f t="shared" si="20"/>
        <v>0</v>
      </c>
      <c r="CS28" s="159">
        <f t="shared" si="21"/>
        <v>1.7777777777777779E-4</v>
      </c>
      <c r="CT28" s="225">
        <f t="shared" si="21"/>
        <v>1.8713940575753099E-4</v>
      </c>
      <c r="CU28" s="225">
        <f t="shared" si="21"/>
        <v>1.8114334053680018E-4</v>
      </c>
      <c r="CV28" s="225">
        <f t="shared" si="21"/>
        <v>0</v>
      </c>
      <c r="CW28" s="225">
        <f t="shared" si="21"/>
        <v>0</v>
      </c>
      <c r="CX28" s="225">
        <f t="shared" si="21"/>
        <v>0</v>
      </c>
      <c r="CY28" s="225">
        <f t="shared" si="21"/>
        <v>0</v>
      </c>
      <c r="CZ28" s="225">
        <f t="shared" si="21"/>
        <v>0</v>
      </c>
      <c r="DA28" s="225">
        <f t="shared" si="21"/>
        <v>0</v>
      </c>
      <c r="DB28" s="225">
        <f t="shared" si="21"/>
        <v>0</v>
      </c>
      <c r="DC28" s="225">
        <f t="shared" si="22"/>
        <v>0</v>
      </c>
      <c r="DD28" s="225">
        <f t="shared" si="22"/>
        <v>0</v>
      </c>
      <c r="DE28" s="225">
        <f t="shared" si="22"/>
        <v>0</v>
      </c>
      <c r="DF28" s="225">
        <f t="shared" si="22"/>
        <v>0</v>
      </c>
      <c r="DG28" s="225">
        <f t="shared" si="22"/>
        <v>0</v>
      </c>
      <c r="DH28" s="225">
        <f t="shared" si="22"/>
        <v>0</v>
      </c>
      <c r="DI28" s="225">
        <f t="shared" si="22"/>
        <v>0</v>
      </c>
      <c r="DJ28" s="225">
        <f t="shared" si="22"/>
        <v>0</v>
      </c>
      <c r="DK28" s="225">
        <f t="shared" si="22"/>
        <v>0</v>
      </c>
      <c r="DL28" s="225">
        <f t="shared" si="22"/>
        <v>0</v>
      </c>
      <c r="DM28" s="225">
        <f t="shared" si="23"/>
        <v>0</v>
      </c>
      <c r="DN28" s="225">
        <f t="shared" si="23"/>
        <v>0</v>
      </c>
      <c r="DO28" s="225">
        <f t="shared" si="23"/>
        <v>0</v>
      </c>
      <c r="DP28" s="225">
        <f t="shared" si="23"/>
        <v>0</v>
      </c>
      <c r="DQ28" s="225">
        <f t="shared" si="23"/>
        <v>0</v>
      </c>
      <c r="DR28" s="225">
        <f t="shared" si="23"/>
        <v>0</v>
      </c>
      <c r="DS28" s="224">
        <f t="shared" si="23"/>
        <v>0</v>
      </c>
    </row>
    <row r="29" spans="2:123" ht="15">
      <c r="B29" s="238">
        <v>6</v>
      </c>
      <c r="C29" s="237">
        <v>6</v>
      </c>
      <c r="D29" s="236" t="str">
        <f t="shared" si="0"/>
        <v>Top</v>
      </c>
      <c r="E29" s="230" t="str">
        <f t="shared" si="1"/>
        <v>Short</v>
      </c>
      <c r="F29" s="230">
        <f t="shared" si="2"/>
        <v>177</v>
      </c>
      <c r="G29" s="235" t="str">
        <f t="shared" si="3"/>
        <v>Hole 4</v>
      </c>
      <c r="H29" s="234">
        <v>127.7</v>
      </c>
      <c r="I29" s="233">
        <v>126.9</v>
      </c>
      <c r="J29" s="233">
        <v>128.69999999999999</v>
      </c>
      <c r="K29" s="233"/>
      <c r="L29" s="233"/>
      <c r="M29" s="233"/>
      <c r="N29" s="233"/>
      <c r="O29" s="233"/>
      <c r="P29" s="233"/>
      <c r="Q29" s="233"/>
      <c r="R29" s="233"/>
      <c r="S29" s="233"/>
      <c r="T29" s="233"/>
      <c r="U29" s="233"/>
      <c r="V29" s="233"/>
      <c r="W29" s="233"/>
      <c r="X29" s="233"/>
      <c r="Y29" s="233"/>
      <c r="Z29" s="233"/>
      <c r="AA29" s="233"/>
      <c r="AB29" s="233"/>
      <c r="AC29" s="233"/>
      <c r="AD29" s="233"/>
      <c r="AE29" s="233"/>
      <c r="AF29" s="233"/>
      <c r="AG29" s="233"/>
      <c r="AH29" s="232"/>
      <c r="AI29" s="231">
        <f t="shared" si="4"/>
        <v>127.76666666666667</v>
      </c>
      <c r="AJ29" s="230">
        <f t="shared" si="5"/>
        <v>0.90184995056457018</v>
      </c>
      <c r="AK29" s="229">
        <f t="shared" si="6"/>
        <v>-37.816259044937212</v>
      </c>
      <c r="AM29" s="159">
        <f>IF(ISNUMBER(C29),C29,2)</f>
        <v>6</v>
      </c>
      <c r="AN29" s="228">
        <v>2</v>
      </c>
      <c r="AO29" s="228">
        <v>1</v>
      </c>
      <c r="AP29" s="228">
        <v>2</v>
      </c>
      <c r="AQ29" s="228">
        <v>2</v>
      </c>
      <c r="AR29" s="228">
        <v>1</v>
      </c>
      <c r="AS29" s="228">
        <v>2</v>
      </c>
      <c r="AT29" s="227">
        <v>1</v>
      </c>
      <c r="AU29" s="159">
        <f t="shared" si="7"/>
        <v>127.76666666666667</v>
      </c>
      <c r="AV29" s="225">
        <f t="shared" si="7"/>
        <v>0.90184995056457018</v>
      </c>
      <c r="AW29" s="224">
        <f t="shared" si="7"/>
        <v>-37.816259044937212</v>
      </c>
      <c r="AX29" s="94"/>
      <c r="AY29" s="159">
        <f t="shared" si="8"/>
        <v>6</v>
      </c>
      <c r="AZ29" s="225">
        <v>1</v>
      </c>
      <c r="BA29" s="225">
        <v>0</v>
      </c>
      <c r="BB29" s="225">
        <v>1</v>
      </c>
      <c r="BC29" s="225">
        <v>0</v>
      </c>
      <c r="BD29" s="225">
        <f t="shared" ca="1" si="9"/>
        <v>0</v>
      </c>
      <c r="BE29" s="225">
        <f t="shared" ca="1" si="10"/>
        <v>0</v>
      </c>
      <c r="BF29" s="226">
        <f t="shared" ca="1" si="11"/>
        <v>0</v>
      </c>
      <c r="BG29" s="159">
        <f t="shared" si="12"/>
        <v>127.76666666666667</v>
      </c>
      <c r="BH29" s="225">
        <f t="shared" si="12"/>
        <v>0.90184995056457018</v>
      </c>
      <c r="BI29" s="224">
        <f t="shared" si="12"/>
        <v>-37.816259044937212</v>
      </c>
      <c r="BK29" s="159">
        <f t="shared" si="13"/>
        <v>43.025665574503208</v>
      </c>
      <c r="BL29" s="225">
        <f t="shared" si="14"/>
        <v>0.89731428380941414</v>
      </c>
      <c r="BM29" s="225">
        <f t="shared" si="15"/>
        <v>-37.816259044937212</v>
      </c>
      <c r="BN29" s="225">
        <f t="shared" si="16"/>
        <v>42.12791896484282</v>
      </c>
      <c r="BO29" s="224">
        <f t="shared" si="17"/>
        <v>-42.128495541843158</v>
      </c>
      <c r="BQ29" s="159">
        <f t="shared" si="18"/>
        <v>6037.2900000000009</v>
      </c>
      <c r="BR29" s="225">
        <f t="shared" si="18"/>
        <v>5913.6100000000006</v>
      </c>
      <c r="BS29" s="225">
        <f t="shared" si="18"/>
        <v>6193.6899999999978</v>
      </c>
      <c r="BT29" s="225">
        <f t="shared" si="18"/>
        <v>0</v>
      </c>
      <c r="BU29" s="225">
        <f t="shared" si="18"/>
        <v>0</v>
      </c>
      <c r="BV29" s="225">
        <f t="shared" si="18"/>
        <v>0</v>
      </c>
      <c r="BW29" s="225">
        <f t="shared" si="18"/>
        <v>0</v>
      </c>
      <c r="BX29" s="225">
        <f t="shared" si="18"/>
        <v>0</v>
      </c>
      <c r="BY29" s="225">
        <f t="shared" si="18"/>
        <v>0</v>
      </c>
      <c r="BZ29" s="225">
        <f t="shared" si="18"/>
        <v>0</v>
      </c>
      <c r="CA29" s="225">
        <f t="shared" si="19"/>
        <v>0</v>
      </c>
      <c r="CB29" s="225">
        <f t="shared" si="19"/>
        <v>0</v>
      </c>
      <c r="CC29" s="225">
        <f t="shared" si="19"/>
        <v>0</v>
      </c>
      <c r="CD29" s="225">
        <f t="shared" si="19"/>
        <v>0</v>
      </c>
      <c r="CE29" s="225">
        <f t="shared" si="19"/>
        <v>0</v>
      </c>
      <c r="CF29" s="225">
        <f t="shared" si="19"/>
        <v>0</v>
      </c>
      <c r="CG29" s="225">
        <f t="shared" si="19"/>
        <v>0</v>
      </c>
      <c r="CH29" s="225">
        <f t="shared" si="19"/>
        <v>0</v>
      </c>
      <c r="CI29" s="225">
        <f t="shared" si="19"/>
        <v>0</v>
      </c>
      <c r="CJ29" s="225">
        <f t="shared" si="19"/>
        <v>0</v>
      </c>
      <c r="CK29" s="225">
        <f t="shared" si="20"/>
        <v>0</v>
      </c>
      <c r="CL29" s="225">
        <f t="shared" si="20"/>
        <v>0</v>
      </c>
      <c r="CM29" s="225">
        <f t="shared" si="20"/>
        <v>0</v>
      </c>
      <c r="CN29" s="225">
        <f t="shared" si="20"/>
        <v>0</v>
      </c>
      <c r="CO29" s="225">
        <f t="shared" si="20"/>
        <v>0</v>
      </c>
      <c r="CP29" s="225">
        <f t="shared" si="20"/>
        <v>0</v>
      </c>
      <c r="CQ29" s="224">
        <f t="shared" si="20"/>
        <v>0</v>
      </c>
      <c r="CS29" s="159">
        <f t="shared" si="21"/>
        <v>6.1322267525750745E-5</v>
      </c>
      <c r="CT29" s="225">
        <f t="shared" si="21"/>
        <v>6.2097877432451483E-5</v>
      </c>
      <c r="CU29" s="225">
        <f t="shared" si="21"/>
        <v>6.0373020745981125E-5</v>
      </c>
      <c r="CV29" s="225">
        <f t="shared" si="21"/>
        <v>0</v>
      </c>
      <c r="CW29" s="225">
        <f t="shared" si="21"/>
        <v>0</v>
      </c>
      <c r="CX29" s="225">
        <f t="shared" si="21"/>
        <v>0</v>
      </c>
      <c r="CY29" s="225">
        <f t="shared" si="21"/>
        <v>0</v>
      </c>
      <c r="CZ29" s="225">
        <f t="shared" si="21"/>
        <v>0</v>
      </c>
      <c r="DA29" s="225">
        <f t="shared" si="21"/>
        <v>0</v>
      </c>
      <c r="DB29" s="225">
        <f t="shared" si="21"/>
        <v>0</v>
      </c>
      <c r="DC29" s="225">
        <f t="shared" si="22"/>
        <v>0</v>
      </c>
      <c r="DD29" s="225">
        <f t="shared" si="22"/>
        <v>0</v>
      </c>
      <c r="DE29" s="225">
        <f t="shared" si="22"/>
        <v>0</v>
      </c>
      <c r="DF29" s="225">
        <f t="shared" si="22"/>
        <v>0</v>
      </c>
      <c r="DG29" s="225">
        <f t="shared" si="22"/>
        <v>0</v>
      </c>
      <c r="DH29" s="225">
        <f t="shared" si="22"/>
        <v>0</v>
      </c>
      <c r="DI29" s="225">
        <f t="shared" si="22"/>
        <v>0</v>
      </c>
      <c r="DJ29" s="225">
        <f t="shared" si="22"/>
        <v>0</v>
      </c>
      <c r="DK29" s="225">
        <f t="shared" si="22"/>
        <v>0</v>
      </c>
      <c r="DL29" s="225">
        <f t="shared" si="22"/>
        <v>0</v>
      </c>
      <c r="DM29" s="225">
        <f t="shared" si="23"/>
        <v>0</v>
      </c>
      <c r="DN29" s="225">
        <f t="shared" si="23"/>
        <v>0</v>
      </c>
      <c r="DO29" s="225">
        <f t="shared" si="23"/>
        <v>0</v>
      </c>
      <c r="DP29" s="225">
        <f t="shared" si="23"/>
        <v>0</v>
      </c>
      <c r="DQ29" s="225">
        <f t="shared" si="23"/>
        <v>0</v>
      </c>
      <c r="DR29" s="225">
        <f t="shared" si="23"/>
        <v>0</v>
      </c>
      <c r="DS29" s="224">
        <f t="shared" si="23"/>
        <v>0</v>
      </c>
    </row>
    <row r="30" spans="2:123" ht="15">
      <c r="B30" s="238">
        <v>7</v>
      </c>
      <c r="C30" s="237">
        <v>7</v>
      </c>
      <c r="D30" s="236" t="str">
        <f t="shared" si="0"/>
        <v>Top</v>
      </c>
      <c r="E30" s="230" t="str">
        <f t="shared" si="1"/>
        <v>Long</v>
      </c>
      <c r="F30" s="230">
        <f t="shared" si="2"/>
        <v>150</v>
      </c>
      <c r="G30" s="235" t="str">
        <f t="shared" si="3"/>
        <v>Hole 4</v>
      </c>
      <c r="H30" s="234">
        <v>86.2</v>
      </c>
      <c r="I30" s="233">
        <v>86.5</v>
      </c>
      <c r="J30" s="233">
        <v>87</v>
      </c>
      <c r="K30" s="233"/>
      <c r="L30" s="233"/>
      <c r="M30" s="233"/>
      <c r="N30" s="233"/>
      <c r="O30" s="233"/>
      <c r="P30" s="233"/>
      <c r="Q30" s="233"/>
      <c r="R30" s="233"/>
      <c r="S30" s="233"/>
      <c r="T30" s="233"/>
      <c r="U30" s="233"/>
      <c r="V30" s="233"/>
      <c r="W30" s="233"/>
      <c r="X30" s="233"/>
      <c r="Y30" s="233"/>
      <c r="Z30" s="233"/>
      <c r="AA30" s="233"/>
      <c r="AB30" s="233"/>
      <c r="AC30" s="233"/>
      <c r="AD30" s="233"/>
      <c r="AE30" s="233"/>
      <c r="AF30" s="233"/>
      <c r="AG30" s="233"/>
      <c r="AH30" s="232"/>
      <c r="AI30" s="231">
        <f t="shared" si="4"/>
        <v>86.566666666666663</v>
      </c>
      <c r="AJ30" s="230">
        <f t="shared" si="5"/>
        <v>0.40414518843273678</v>
      </c>
      <c r="AK30" s="229">
        <f t="shared" si="6"/>
        <v>-31.262061111813061</v>
      </c>
      <c r="AM30" s="159">
        <f>IF(ISNUMBER(C30),C30,3)</f>
        <v>7</v>
      </c>
      <c r="AN30" s="228">
        <v>2</v>
      </c>
      <c r="AO30" s="228">
        <v>2</v>
      </c>
      <c r="AP30" s="228">
        <v>1</v>
      </c>
      <c r="AQ30" s="228">
        <v>1</v>
      </c>
      <c r="AR30" s="228">
        <v>2</v>
      </c>
      <c r="AS30" s="228">
        <v>2</v>
      </c>
      <c r="AT30" s="227">
        <v>1</v>
      </c>
      <c r="AU30" s="159">
        <f t="shared" si="7"/>
        <v>86.566666666666663</v>
      </c>
      <c r="AV30" s="225">
        <f t="shared" si="7"/>
        <v>0.40414518843273678</v>
      </c>
      <c r="AW30" s="224">
        <f t="shared" si="7"/>
        <v>-31.262061111813061</v>
      </c>
      <c r="AX30" s="94"/>
      <c r="AY30" s="159">
        <f t="shared" si="8"/>
        <v>7</v>
      </c>
      <c r="AZ30" s="225">
        <v>1</v>
      </c>
      <c r="BA30" s="225">
        <v>1</v>
      </c>
      <c r="BB30" s="225">
        <v>0</v>
      </c>
      <c r="BC30" s="225">
        <v>0</v>
      </c>
      <c r="BD30" s="225">
        <f t="shared" ca="1" si="9"/>
        <v>0</v>
      </c>
      <c r="BE30" s="225">
        <f t="shared" ca="1" si="10"/>
        <v>0</v>
      </c>
      <c r="BF30" s="226">
        <f t="shared" ca="1" si="11"/>
        <v>0</v>
      </c>
      <c r="BG30" s="159">
        <f t="shared" si="12"/>
        <v>86.566666666666663</v>
      </c>
      <c r="BH30" s="225">
        <f t="shared" si="12"/>
        <v>0.40414518843273678</v>
      </c>
      <c r="BI30" s="224">
        <f t="shared" si="12"/>
        <v>-31.262061111813061</v>
      </c>
      <c r="BK30" s="159">
        <f t="shared" si="13"/>
        <v>46.61626564510432</v>
      </c>
      <c r="BL30" s="225">
        <f t="shared" si="14"/>
        <v>7.8692517469115151</v>
      </c>
      <c r="BM30" s="225">
        <f t="shared" si="15"/>
        <v>-31.262061111813061</v>
      </c>
      <c r="BN30" s="225">
        <f t="shared" si="16"/>
        <v>38.746824862918402</v>
      </c>
      <c r="BO30" s="224">
        <f t="shared" si="17"/>
        <v>-38.747077003129078</v>
      </c>
      <c r="BQ30" s="159">
        <f t="shared" si="18"/>
        <v>1310.4400000000003</v>
      </c>
      <c r="BR30" s="225">
        <f t="shared" si="18"/>
        <v>1332.25</v>
      </c>
      <c r="BS30" s="225">
        <f t="shared" si="18"/>
        <v>1369</v>
      </c>
      <c r="BT30" s="225">
        <f t="shared" si="18"/>
        <v>0</v>
      </c>
      <c r="BU30" s="225">
        <f t="shared" si="18"/>
        <v>0</v>
      </c>
      <c r="BV30" s="225">
        <f t="shared" si="18"/>
        <v>0</v>
      </c>
      <c r="BW30" s="225">
        <f t="shared" si="18"/>
        <v>0</v>
      </c>
      <c r="BX30" s="225">
        <f t="shared" si="18"/>
        <v>0</v>
      </c>
      <c r="BY30" s="225">
        <f t="shared" si="18"/>
        <v>0</v>
      </c>
      <c r="BZ30" s="225">
        <f t="shared" si="18"/>
        <v>0</v>
      </c>
      <c r="CA30" s="225">
        <f t="shared" si="19"/>
        <v>0</v>
      </c>
      <c r="CB30" s="225">
        <f t="shared" si="19"/>
        <v>0</v>
      </c>
      <c r="CC30" s="225">
        <f t="shared" si="19"/>
        <v>0</v>
      </c>
      <c r="CD30" s="225">
        <f t="shared" si="19"/>
        <v>0</v>
      </c>
      <c r="CE30" s="225">
        <f t="shared" si="19"/>
        <v>0</v>
      </c>
      <c r="CF30" s="225">
        <f t="shared" si="19"/>
        <v>0</v>
      </c>
      <c r="CG30" s="225">
        <f t="shared" si="19"/>
        <v>0</v>
      </c>
      <c r="CH30" s="225">
        <f t="shared" si="19"/>
        <v>0</v>
      </c>
      <c r="CI30" s="225">
        <f t="shared" si="19"/>
        <v>0</v>
      </c>
      <c r="CJ30" s="225">
        <f t="shared" si="19"/>
        <v>0</v>
      </c>
      <c r="CK30" s="225">
        <f t="shared" si="20"/>
        <v>0</v>
      </c>
      <c r="CL30" s="225">
        <f t="shared" si="20"/>
        <v>0</v>
      </c>
      <c r="CM30" s="225">
        <f t="shared" si="20"/>
        <v>0</v>
      </c>
      <c r="CN30" s="225">
        <f t="shared" si="20"/>
        <v>0</v>
      </c>
      <c r="CO30" s="225">
        <f t="shared" si="20"/>
        <v>0</v>
      </c>
      <c r="CP30" s="225">
        <f t="shared" si="20"/>
        <v>0</v>
      </c>
      <c r="CQ30" s="224">
        <f t="shared" si="20"/>
        <v>0</v>
      </c>
      <c r="CS30" s="159">
        <f t="shared" si="21"/>
        <v>1.345815321838276E-4</v>
      </c>
      <c r="CT30" s="225">
        <f t="shared" si="21"/>
        <v>1.3364963747535834E-4</v>
      </c>
      <c r="CU30" s="225">
        <f t="shared" si="21"/>
        <v>1.3211784912141631E-4</v>
      </c>
      <c r="CV30" s="225">
        <f t="shared" si="21"/>
        <v>0</v>
      </c>
      <c r="CW30" s="225">
        <f t="shared" si="21"/>
        <v>0</v>
      </c>
      <c r="CX30" s="225">
        <f t="shared" si="21"/>
        <v>0</v>
      </c>
      <c r="CY30" s="225">
        <f t="shared" si="21"/>
        <v>0</v>
      </c>
      <c r="CZ30" s="225">
        <f t="shared" si="21"/>
        <v>0</v>
      </c>
      <c r="DA30" s="225">
        <f t="shared" si="21"/>
        <v>0</v>
      </c>
      <c r="DB30" s="225">
        <f t="shared" si="21"/>
        <v>0</v>
      </c>
      <c r="DC30" s="225">
        <f t="shared" si="22"/>
        <v>0</v>
      </c>
      <c r="DD30" s="225">
        <f t="shared" si="22"/>
        <v>0</v>
      </c>
      <c r="DE30" s="225">
        <f t="shared" si="22"/>
        <v>0</v>
      </c>
      <c r="DF30" s="225">
        <f t="shared" si="22"/>
        <v>0</v>
      </c>
      <c r="DG30" s="225">
        <f t="shared" si="22"/>
        <v>0</v>
      </c>
      <c r="DH30" s="225">
        <f t="shared" si="22"/>
        <v>0</v>
      </c>
      <c r="DI30" s="225">
        <f t="shared" si="22"/>
        <v>0</v>
      </c>
      <c r="DJ30" s="225">
        <f t="shared" si="22"/>
        <v>0</v>
      </c>
      <c r="DK30" s="225">
        <f t="shared" si="22"/>
        <v>0</v>
      </c>
      <c r="DL30" s="225">
        <f t="shared" si="22"/>
        <v>0</v>
      </c>
      <c r="DM30" s="225">
        <f t="shared" si="23"/>
        <v>0</v>
      </c>
      <c r="DN30" s="225">
        <f t="shared" si="23"/>
        <v>0</v>
      </c>
      <c r="DO30" s="225">
        <f t="shared" si="23"/>
        <v>0</v>
      </c>
      <c r="DP30" s="225">
        <f t="shared" si="23"/>
        <v>0</v>
      </c>
      <c r="DQ30" s="225">
        <f t="shared" si="23"/>
        <v>0</v>
      </c>
      <c r="DR30" s="225">
        <f t="shared" si="23"/>
        <v>0</v>
      </c>
      <c r="DS30" s="224">
        <f t="shared" si="23"/>
        <v>0</v>
      </c>
    </row>
    <row r="31" spans="2:123" ht="15.75" thickBot="1">
      <c r="B31" s="223">
        <v>8</v>
      </c>
      <c r="C31" s="222">
        <v>8</v>
      </c>
      <c r="D31" s="221" t="str">
        <f t="shared" si="0"/>
        <v>Top</v>
      </c>
      <c r="E31" s="146" t="str">
        <f t="shared" si="1"/>
        <v>Long</v>
      </c>
      <c r="F31" s="146">
        <f t="shared" si="2"/>
        <v>177</v>
      </c>
      <c r="G31" s="220" t="str">
        <f t="shared" si="3"/>
        <v>Hole 5</v>
      </c>
      <c r="H31" s="219">
        <v>195</v>
      </c>
      <c r="I31" s="218">
        <v>195.9</v>
      </c>
      <c r="J31" s="218">
        <v>195.7</v>
      </c>
      <c r="K31" s="218"/>
      <c r="L31" s="218"/>
      <c r="M31" s="218"/>
      <c r="N31" s="218"/>
      <c r="O31" s="218"/>
      <c r="P31" s="218"/>
      <c r="Q31" s="218"/>
      <c r="R31" s="218"/>
      <c r="S31" s="218"/>
      <c r="T31" s="218"/>
      <c r="U31" s="218"/>
      <c r="V31" s="218"/>
      <c r="W31" s="218"/>
      <c r="X31" s="218"/>
      <c r="Y31" s="218"/>
      <c r="Z31" s="218"/>
      <c r="AA31" s="218"/>
      <c r="AB31" s="218"/>
      <c r="AC31" s="218"/>
      <c r="AD31" s="218"/>
      <c r="AE31" s="218"/>
      <c r="AF31" s="218"/>
      <c r="AG31" s="218"/>
      <c r="AH31" s="217"/>
      <c r="AI31" s="147">
        <f t="shared" si="4"/>
        <v>195.5333333333333</v>
      </c>
      <c r="AJ31" s="146">
        <f t="shared" si="5"/>
        <v>0.47258156262526102</v>
      </c>
      <c r="AK31" s="145">
        <f t="shared" si="6"/>
        <v>-43.259280062599295</v>
      </c>
      <c r="AM31" s="138">
        <f>IF(ISNUMBER(C31),C31,4)</f>
        <v>8</v>
      </c>
      <c r="AN31" s="216">
        <v>2</v>
      </c>
      <c r="AO31" s="216">
        <v>2</v>
      </c>
      <c r="AP31" s="216">
        <v>1</v>
      </c>
      <c r="AQ31" s="216">
        <v>2</v>
      </c>
      <c r="AR31" s="216">
        <v>1</v>
      </c>
      <c r="AS31" s="216">
        <v>1</v>
      </c>
      <c r="AT31" s="215">
        <v>2</v>
      </c>
      <c r="AU31" s="138">
        <f t="shared" si="7"/>
        <v>195.5333333333333</v>
      </c>
      <c r="AV31" s="137">
        <f t="shared" si="7"/>
        <v>0.47258156262526102</v>
      </c>
      <c r="AW31" s="136">
        <f t="shared" si="7"/>
        <v>-43.259280062599295</v>
      </c>
      <c r="AX31" s="94"/>
      <c r="AY31" s="138">
        <f t="shared" si="8"/>
        <v>8</v>
      </c>
      <c r="AZ31" s="137">
        <v>1</v>
      </c>
      <c r="BA31" s="137">
        <v>1</v>
      </c>
      <c r="BB31" s="137">
        <v>1</v>
      </c>
      <c r="BC31" s="137">
        <v>1</v>
      </c>
      <c r="BD31" s="137">
        <f t="shared" ca="1" si="9"/>
        <v>1</v>
      </c>
      <c r="BE31" s="137">
        <f t="shared" ca="1" si="10"/>
        <v>1</v>
      </c>
      <c r="BF31" s="214">
        <f t="shared" ca="1" si="11"/>
        <v>1</v>
      </c>
      <c r="BG31" s="138">
        <f t="shared" si="12"/>
        <v>195.5333333333333</v>
      </c>
      <c r="BH31" s="137">
        <f t="shared" si="12"/>
        <v>0.47258156262526102</v>
      </c>
      <c r="BI31" s="136">
        <f t="shared" si="12"/>
        <v>-43.259280062599295</v>
      </c>
      <c r="BK31" s="138">
        <f t="shared" si="13"/>
        <v>52.334880598685771</v>
      </c>
      <c r="BL31" s="137">
        <f t="shared" si="14"/>
        <v>6.5104645201883562</v>
      </c>
      <c r="BM31" s="137">
        <f t="shared" si="15"/>
        <v>-43.259280062599295</v>
      </c>
      <c r="BN31" s="137">
        <f t="shared" si="16"/>
        <v>45.824365265393013</v>
      </c>
      <c r="BO31" s="136">
        <f t="shared" si="17"/>
        <v>-45.824432990854774</v>
      </c>
      <c r="BQ31" s="138">
        <f t="shared" si="18"/>
        <v>21025</v>
      </c>
      <c r="BR31" s="137">
        <f t="shared" si="18"/>
        <v>21286.81</v>
      </c>
      <c r="BS31" s="137">
        <f t="shared" si="18"/>
        <v>21228.489999999998</v>
      </c>
      <c r="BT31" s="137">
        <f t="shared" si="18"/>
        <v>0</v>
      </c>
      <c r="BU31" s="137">
        <f t="shared" si="18"/>
        <v>0</v>
      </c>
      <c r="BV31" s="137">
        <f t="shared" si="18"/>
        <v>0</v>
      </c>
      <c r="BW31" s="137">
        <f t="shared" si="18"/>
        <v>0</v>
      </c>
      <c r="BX31" s="137">
        <f t="shared" si="18"/>
        <v>0</v>
      </c>
      <c r="BY31" s="137">
        <f t="shared" si="18"/>
        <v>0</v>
      </c>
      <c r="BZ31" s="137">
        <f t="shared" si="18"/>
        <v>0</v>
      </c>
      <c r="CA31" s="137">
        <f t="shared" si="19"/>
        <v>0</v>
      </c>
      <c r="CB31" s="137">
        <f t="shared" si="19"/>
        <v>0</v>
      </c>
      <c r="CC31" s="137">
        <f t="shared" si="19"/>
        <v>0</v>
      </c>
      <c r="CD31" s="137">
        <f t="shared" si="19"/>
        <v>0</v>
      </c>
      <c r="CE31" s="137">
        <f t="shared" si="19"/>
        <v>0</v>
      </c>
      <c r="CF31" s="137">
        <f t="shared" si="19"/>
        <v>0</v>
      </c>
      <c r="CG31" s="137">
        <f t="shared" si="19"/>
        <v>0</v>
      </c>
      <c r="CH31" s="137">
        <f t="shared" si="19"/>
        <v>0</v>
      </c>
      <c r="CI31" s="137">
        <f t="shared" si="19"/>
        <v>0</v>
      </c>
      <c r="CJ31" s="137">
        <f t="shared" si="19"/>
        <v>0</v>
      </c>
      <c r="CK31" s="137">
        <f t="shared" si="20"/>
        <v>0</v>
      </c>
      <c r="CL31" s="137">
        <f t="shared" si="20"/>
        <v>0</v>
      </c>
      <c r="CM31" s="137">
        <f t="shared" si="20"/>
        <v>0</v>
      </c>
      <c r="CN31" s="137">
        <f t="shared" si="20"/>
        <v>0</v>
      </c>
      <c r="CO31" s="137">
        <f t="shared" si="20"/>
        <v>0</v>
      </c>
      <c r="CP31" s="137">
        <f t="shared" si="20"/>
        <v>0</v>
      </c>
      <c r="CQ31" s="136">
        <f t="shared" si="20"/>
        <v>0</v>
      </c>
      <c r="CS31" s="138">
        <f t="shared" si="21"/>
        <v>2.6298487836949376E-5</v>
      </c>
      <c r="CT31" s="137">
        <f t="shared" si="21"/>
        <v>2.6057402895133801E-5</v>
      </c>
      <c r="CU31" s="137">
        <f t="shared" si="21"/>
        <v>2.6110690003705108E-5</v>
      </c>
      <c r="CV31" s="137">
        <f t="shared" si="21"/>
        <v>0</v>
      </c>
      <c r="CW31" s="137">
        <f t="shared" si="21"/>
        <v>0</v>
      </c>
      <c r="CX31" s="137">
        <f t="shared" si="21"/>
        <v>0</v>
      </c>
      <c r="CY31" s="137">
        <f t="shared" si="21"/>
        <v>0</v>
      </c>
      <c r="CZ31" s="137">
        <f t="shared" si="21"/>
        <v>0</v>
      </c>
      <c r="DA31" s="137">
        <f t="shared" si="21"/>
        <v>0</v>
      </c>
      <c r="DB31" s="137">
        <f t="shared" si="21"/>
        <v>0</v>
      </c>
      <c r="DC31" s="137">
        <f t="shared" si="22"/>
        <v>0</v>
      </c>
      <c r="DD31" s="137">
        <f t="shared" si="22"/>
        <v>0</v>
      </c>
      <c r="DE31" s="137">
        <f t="shared" si="22"/>
        <v>0</v>
      </c>
      <c r="DF31" s="137">
        <f t="shared" si="22"/>
        <v>0</v>
      </c>
      <c r="DG31" s="137">
        <f t="shared" si="22"/>
        <v>0</v>
      </c>
      <c r="DH31" s="137">
        <f t="shared" si="22"/>
        <v>0</v>
      </c>
      <c r="DI31" s="137">
        <f t="shared" si="22"/>
        <v>0</v>
      </c>
      <c r="DJ31" s="137">
        <f t="shared" si="22"/>
        <v>0</v>
      </c>
      <c r="DK31" s="137">
        <f t="shared" si="22"/>
        <v>0</v>
      </c>
      <c r="DL31" s="137">
        <f t="shared" si="22"/>
        <v>0</v>
      </c>
      <c r="DM31" s="137">
        <f t="shared" si="23"/>
        <v>0</v>
      </c>
      <c r="DN31" s="137">
        <f t="shared" si="23"/>
        <v>0</v>
      </c>
      <c r="DO31" s="137">
        <f t="shared" si="23"/>
        <v>0</v>
      </c>
      <c r="DP31" s="137">
        <f t="shared" si="23"/>
        <v>0</v>
      </c>
      <c r="DQ31" s="137">
        <f t="shared" si="23"/>
        <v>0</v>
      </c>
      <c r="DR31" s="137">
        <f t="shared" si="23"/>
        <v>0</v>
      </c>
      <c r="DS31" s="136">
        <f t="shared" si="23"/>
        <v>0</v>
      </c>
    </row>
    <row r="32" spans="2:123" ht="15">
      <c r="B32" s="100"/>
      <c r="C32" s="124"/>
      <c r="D32" s="94"/>
      <c r="E32" s="94"/>
      <c r="F32" s="100"/>
      <c r="G32" s="100"/>
      <c r="H32" s="100"/>
      <c r="I32" s="100"/>
      <c r="J32" s="100"/>
      <c r="K32" s="100"/>
      <c r="L32" s="100"/>
      <c r="M32" s="100"/>
      <c r="N32" s="100"/>
      <c r="O32" s="94"/>
      <c r="P32" s="94"/>
      <c r="Q32" s="94"/>
      <c r="S32" s="94"/>
      <c r="T32" s="94"/>
      <c r="U32" s="94"/>
      <c r="AF32" s="100"/>
    </row>
    <row r="33" spans="2:45" ht="15">
      <c r="B33" s="100"/>
      <c r="C33" s="124"/>
      <c r="D33" s="94"/>
      <c r="E33" s="94"/>
      <c r="F33" s="100"/>
      <c r="G33" s="100"/>
      <c r="H33" s="100"/>
      <c r="I33" s="100"/>
      <c r="J33" s="100"/>
      <c r="K33" s="100"/>
      <c r="L33" s="100"/>
      <c r="M33" s="100"/>
      <c r="N33" s="100"/>
      <c r="O33" s="94"/>
      <c r="P33" s="94"/>
      <c r="Q33" s="94"/>
      <c r="S33" s="94"/>
      <c r="T33" s="94"/>
      <c r="U33" s="94"/>
      <c r="AF33" s="100"/>
      <c r="AM33" s="123"/>
      <c r="AN33" s="123"/>
      <c r="AO33" s="123"/>
      <c r="AP33" s="123"/>
      <c r="AQ33" s="123"/>
      <c r="AR33" s="123"/>
      <c r="AS33" s="123"/>
    </row>
    <row r="34" spans="2:45" ht="15">
      <c r="B34" s="100"/>
      <c r="C34" s="124"/>
      <c r="D34" s="94"/>
      <c r="E34" s="94"/>
      <c r="F34" s="100"/>
      <c r="G34" s="100"/>
      <c r="H34" s="100"/>
      <c r="I34" s="100"/>
      <c r="J34" s="100"/>
      <c r="K34" s="100"/>
      <c r="L34" s="100"/>
      <c r="M34" s="100"/>
      <c r="N34" s="100"/>
      <c r="O34" s="94"/>
      <c r="P34" s="94"/>
      <c r="Q34" s="94"/>
      <c r="S34" s="94"/>
      <c r="T34" s="94"/>
      <c r="U34" s="94"/>
      <c r="AF34" s="100"/>
      <c r="AM34" s="123"/>
      <c r="AN34" s="123"/>
      <c r="AO34" s="123"/>
      <c r="AP34" s="123"/>
      <c r="AQ34" s="123"/>
      <c r="AR34" s="123"/>
      <c r="AS34" s="123"/>
    </row>
    <row r="35" spans="2:45" ht="15">
      <c r="B35" s="100"/>
      <c r="C35" s="124"/>
      <c r="D35" s="94"/>
      <c r="E35" s="94"/>
      <c r="F35" s="100"/>
      <c r="G35" s="100"/>
      <c r="H35" s="100"/>
      <c r="I35" s="100"/>
      <c r="J35" s="100"/>
      <c r="K35" s="100"/>
      <c r="L35" s="100"/>
      <c r="M35" s="100"/>
      <c r="N35" s="100"/>
      <c r="O35" s="94"/>
      <c r="P35" s="94"/>
      <c r="Q35" s="94"/>
      <c r="S35" s="94"/>
      <c r="T35" s="94"/>
      <c r="U35" s="94"/>
      <c r="AF35" s="100"/>
      <c r="AM35" s="123"/>
      <c r="AN35" s="123"/>
      <c r="AO35" s="123"/>
      <c r="AP35" s="123"/>
      <c r="AQ35" s="123"/>
      <c r="AR35" s="123"/>
      <c r="AS35" s="123"/>
    </row>
    <row r="36" spans="2:45" ht="15">
      <c r="B36" s="100"/>
      <c r="C36" s="124"/>
      <c r="D36" s="94"/>
      <c r="E36" s="94"/>
      <c r="F36" s="100"/>
      <c r="G36" s="100"/>
      <c r="H36" s="100"/>
      <c r="I36" s="100"/>
      <c r="J36" s="100"/>
      <c r="K36" s="100"/>
      <c r="L36" s="100"/>
      <c r="M36" s="100"/>
      <c r="N36" s="100"/>
      <c r="O36" s="94"/>
      <c r="P36" s="94"/>
      <c r="Q36" s="94"/>
      <c r="S36" s="94"/>
      <c r="T36" s="94"/>
      <c r="U36" s="94"/>
      <c r="AM36" s="123"/>
      <c r="AN36" s="123"/>
      <c r="AO36" s="123"/>
      <c r="AP36" s="123"/>
      <c r="AQ36" s="123"/>
      <c r="AR36" s="123"/>
      <c r="AS36" s="123"/>
    </row>
    <row r="37" spans="2:45" ht="15">
      <c r="B37" s="100"/>
      <c r="C37" s="124"/>
      <c r="D37" s="94"/>
      <c r="E37" s="94"/>
      <c r="F37" s="100"/>
      <c r="G37" s="100"/>
      <c r="H37" s="100"/>
      <c r="I37" s="100"/>
      <c r="J37" s="100"/>
      <c r="K37" s="100"/>
      <c r="L37" s="100"/>
      <c r="M37" s="100"/>
      <c r="N37" s="100"/>
      <c r="O37" s="94"/>
      <c r="P37" s="94"/>
      <c r="Q37" s="94"/>
      <c r="S37" s="94"/>
      <c r="T37" s="94"/>
      <c r="U37" s="94"/>
      <c r="AM37" s="123"/>
      <c r="AN37" s="123"/>
      <c r="AO37" s="123"/>
      <c r="AP37" s="123"/>
      <c r="AQ37" s="123"/>
      <c r="AR37" s="123"/>
      <c r="AS37" s="123"/>
    </row>
    <row r="38" spans="2:45" ht="15">
      <c r="B38" s="100"/>
      <c r="C38" s="124"/>
      <c r="D38" s="94"/>
      <c r="E38" s="94"/>
      <c r="F38" s="100"/>
      <c r="G38" s="100"/>
      <c r="H38" s="100"/>
      <c r="I38" s="100"/>
      <c r="J38" s="100"/>
      <c r="K38" s="100"/>
      <c r="L38" s="100"/>
      <c r="M38" s="100"/>
      <c r="N38" s="100"/>
      <c r="O38" s="94"/>
      <c r="P38" s="94"/>
      <c r="Q38" s="94"/>
      <c r="S38" s="94"/>
      <c r="T38" s="94"/>
      <c r="U38" s="94"/>
      <c r="AM38" s="123"/>
      <c r="AN38" s="123"/>
      <c r="AO38" s="123"/>
      <c r="AP38" s="123"/>
      <c r="AQ38" s="123"/>
      <c r="AR38" s="123"/>
      <c r="AS38" s="123"/>
    </row>
    <row r="39" spans="2:45" ht="15">
      <c r="B39" s="100"/>
      <c r="C39" s="124"/>
      <c r="D39" s="94"/>
      <c r="E39" s="94"/>
      <c r="F39" s="100"/>
      <c r="G39" s="100"/>
      <c r="H39" s="100"/>
      <c r="I39" s="100"/>
      <c r="J39" s="100"/>
      <c r="K39" s="100"/>
      <c r="L39" s="100"/>
      <c r="M39" s="100"/>
      <c r="N39" s="100"/>
      <c r="O39" s="94"/>
      <c r="P39" s="94"/>
      <c r="Q39" s="94"/>
      <c r="S39" s="94"/>
      <c r="T39" s="94"/>
      <c r="U39" s="94"/>
      <c r="AM39" s="123"/>
      <c r="AN39" s="123"/>
      <c r="AO39" s="123"/>
      <c r="AP39" s="123"/>
      <c r="AQ39" s="123"/>
      <c r="AR39" s="123"/>
      <c r="AS39" s="123"/>
    </row>
    <row r="40" spans="2:45" ht="15">
      <c r="B40" s="100"/>
      <c r="C40" s="124"/>
      <c r="D40" s="94"/>
      <c r="E40" s="94"/>
      <c r="F40" s="100"/>
      <c r="G40" s="100"/>
      <c r="H40" s="100"/>
      <c r="I40" s="100"/>
      <c r="J40" s="100"/>
      <c r="K40" s="100"/>
      <c r="L40" s="100"/>
      <c r="M40" s="100"/>
      <c r="N40" s="100"/>
      <c r="O40" s="94"/>
      <c r="P40" s="94"/>
      <c r="Q40" s="94"/>
      <c r="S40" s="94"/>
      <c r="T40" s="94"/>
      <c r="U40" s="94"/>
      <c r="AM40" s="123"/>
      <c r="AN40" s="123"/>
      <c r="AO40" s="123"/>
      <c r="AP40" s="123"/>
      <c r="AQ40" s="123"/>
      <c r="AR40" s="123"/>
      <c r="AS40" s="123"/>
    </row>
    <row r="41" spans="2:45" ht="15">
      <c r="B41" s="100"/>
      <c r="C41" s="124"/>
      <c r="D41" s="94"/>
      <c r="E41" s="94"/>
      <c r="F41" s="100"/>
      <c r="G41" s="100"/>
      <c r="H41" s="100"/>
      <c r="I41" s="100"/>
      <c r="J41" s="100"/>
      <c r="K41" s="100"/>
      <c r="L41" s="100"/>
      <c r="M41" s="100"/>
      <c r="N41" s="100"/>
      <c r="O41" s="94"/>
      <c r="P41" s="94"/>
      <c r="Q41" s="94"/>
      <c r="S41" s="94"/>
      <c r="T41" s="94"/>
      <c r="U41" s="94"/>
    </row>
    <row r="42" spans="2:45" ht="15">
      <c r="B42" s="100"/>
      <c r="C42" s="124"/>
      <c r="D42" s="94"/>
      <c r="E42" s="94"/>
      <c r="F42" s="100"/>
      <c r="G42" s="100"/>
      <c r="H42" s="100"/>
      <c r="I42" s="100"/>
      <c r="J42" s="100"/>
      <c r="K42" s="100"/>
      <c r="L42" s="100"/>
      <c r="M42" s="100"/>
      <c r="N42" s="100"/>
      <c r="O42" s="94"/>
      <c r="P42" s="94"/>
      <c r="Q42" s="94"/>
      <c r="S42" s="94"/>
      <c r="T42" s="94"/>
      <c r="U42" s="94"/>
    </row>
    <row r="73" s="93" customFormat="1" ht="12.95" customHeight="1"/>
    <row r="74" s="93" customFormat="1" ht="12.95" customHeight="1"/>
    <row r="75" s="93" customFormat="1" ht="12.95" customHeight="1"/>
    <row r="76" s="93" customFormat="1" ht="12.95" customHeight="1"/>
    <row r="77" s="93" customFormat="1" ht="12.95" customHeight="1"/>
    <row r="78" s="93" customFormat="1" ht="12.95" customHeight="1"/>
    <row r="79" s="93" customFormat="1" ht="12.95" customHeight="1"/>
    <row r="80" s="93" customFormat="1" ht="12.95" customHeight="1"/>
    <row r="81" s="93" customFormat="1" ht="12.95" customHeight="1"/>
    <row r="82" s="93" customFormat="1" ht="12.95" customHeight="1"/>
    <row r="83" s="93" customFormat="1" ht="12.95" customHeight="1"/>
    <row r="84" s="93" customFormat="1" ht="12.95" customHeight="1"/>
    <row r="85" s="93" customFormat="1" ht="12.95" customHeight="1"/>
    <row r="86" s="93" customFormat="1" ht="12.95" customHeight="1"/>
    <row r="87" s="93" customFormat="1" ht="12.95" customHeight="1"/>
    <row r="88" s="93" customFormat="1" ht="12.95" customHeight="1"/>
    <row r="89" s="93" customFormat="1" ht="12.95" customHeight="1"/>
    <row r="90" s="93" customFormat="1" ht="12.95" customHeight="1"/>
    <row r="91" s="93" customFormat="1" ht="12.95" customHeight="1"/>
    <row r="92" s="93" customFormat="1" ht="12.95" customHeight="1"/>
    <row r="93" s="93" customFormat="1" ht="12.95" customHeight="1"/>
    <row r="94" s="93" customFormat="1" ht="12.95" customHeight="1"/>
    <row r="95" s="93" customFormat="1" ht="12.95" customHeight="1"/>
    <row r="96" s="93" customFormat="1" ht="12.95" customHeight="1"/>
    <row r="97" s="93" customFormat="1" ht="12.95" customHeight="1"/>
    <row r="98" s="93" customFormat="1" ht="12.95" customHeight="1"/>
    <row r="99" s="93" customFormat="1" ht="12.95" customHeight="1"/>
    <row r="100" s="93" customFormat="1" ht="12.95" customHeight="1"/>
    <row r="101" s="93" customFormat="1" ht="12.95" customHeight="1"/>
    <row r="102" s="93" customFormat="1" ht="12.95" customHeight="1"/>
    <row r="103" s="93" customFormat="1" ht="12.95" customHeight="1"/>
    <row r="104" s="93" customFormat="1" ht="12.95" customHeight="1"/>
    <row r="105" s="93" customFormat="1" ht="12.75" customHeight="1"/>
    <row r="106" s="93" customFormat="1" ht="12.75" customHeight="1"/>
    <row r="107" s="93" customFormat="1" ht="12.95" customHeight="1"/>
    <row r="108" s="93" customFormat="1" ht="12.95" customHeight="1"/>
    <row r="109" s="93" customFormat="1" ht="12.95" customHeight="1"/>
    <row r="110" s="93" customFormat="1" ht="12.95" customHeight="1"/>
    <row r="111" s="93" customFormat="1" ht="12.95" customHeight="1"/>
    <row r="112" s="93" customFormat="1" ht="12.95" customHeight="1"/>
    <row r="113" s="93" customFormat="1" ht="12.95" customHeight="1"/>
    <row r="114" s="93" customFormat="1" ht="12.95" customHeight="1"/>
    <row r="115" s="93" customFormat="1" ht="12.95" customHeight="1"/>
    <row r="116" s="93" customFormat="1" ht="12.95" customHeight="1"/>
    <row r="117" s="93" customFormat="1" ht="12.95" customHeight="1"/>
    <row r="118" s="93" customFormat="1" ht="12.95" customHeight="1"/>
    <row r="119" s="93" customFormat="1" ht="12.95" customHeight="1"/>
    <row r="120" s="93" customFormat="1" ht="12.95" customHeight="1"/>
    <row r="121" s="93" customFormat="1" ht="12.95" customHeight="1"/>
    <row r="122" s="93" customFormat="1" ht="12.95" customHeight="1"/>
    <row r="123" s="93" customFormat="1" ht="12.95" customHeight="1"/>
    <row r="124" s="93" customFormat="1" ht="12.95" customHeight="1"/>
    <row r="125" s="93" customFormat="1" ht="12.95" customHeight="1"/>
    <row r="126" s="93" customFormat="1" ht="12.95" customHeight="1"/>
    <row r="127" s="93" customFormat="1" ht="12.95" customHeight="1"/>
    <row r="128" s="93" customFormat="1" ht="12.95" customHeight="1"/>
    <row r="129" s="93" customFormat="1" ht="12.95" customHeight="1"/>
    <row r="130" s="93" customFormat="1" ht="12.95" customHeight="1"/>
    <row r="131" s="93" customFormat="1" ht="12.95" customHeight="1"/>
    <row r="132" s="93" customFormat="1" ht="12.95" customHeight="1"/>
    <row r="133" s="93" customFormat="1" ht="12.95" customHeight="1"/>
    <row r="134" s="93" customFormat="1" ht="12.95" customHeight="1"/>
    <row r="135" s="93" customFormat="1" ht="12.95" customHeight="1"/>
    <row r="136" s="93" customFormat="1" ht="12.95" customHeight="1"/>
    <row r="137" s="93" customFormat="1" ht="12.95" customHeight="1"/>
    <row r="138" s="93" customFormat="1" ht="12.95" customHeight="1"/>
    <row r="139" s="93" customFormat="1" ht="12.95" customHeight="1"/>
    <row r="140" s="93" customFormat="1" ht="12.95" customHeight="1"/>
    <row r="141" s="93" customFormat="1" ht="12.95" customHeight="1"/>
    <row r="142" s="93" customFormat="1" ht="12.95" customHeight="1"/>
    <row r="143" s="93" customFormat="1" ht="12.95" customHeight="1"/>
    <row r="144" s="93" customFormat="1" ht="12.95" customHeight="1"/>
    <row r="145" s="93" customFormat="1" ht="12.95" customHeight="1"/>
    <row r="146" s="93" customFormat="1" ht="12.95" customHeight="1"/>
    <row r="147" s="93" customFormat="1" ht="12.95" customHeight="1"/>
    <row r="148" s="93" customFormat="1" ht="12.95" customHeight="1"/>
    <row r="149" s="93" customFormat="1" ht="12.95" customHeight="1"/>
    <row r="150" s="93" customFormat="1" ht="12.95" customHeight="1"/>
    <row r="151" s="93" customFormat="1" ht="12.95" customHeight="1"/>
    <row r="152" s="93" customFormat="1" ht="12.95" customHeight="1"/>
    <row r="153" s="93" customFormat="1" ht="12.95" customHeight="1"/>
    <row r="154" s="93" customFormat="1" ht="12.95" customHeight="1"/>
    <row r="155" s="93" customFormat="1" ht="12.95" customHeight="1"/>
    <row r="156" s="93" customFormat="1" ht="12.95" customHeight="1"/>
    <row r="157" s="93" customFormat="1" ht="12.95" customHeight="1"/>
    <row r="158" s="93" customFormat="1" ht="12.95" customHeight="1"/>
    <row r="159" s="93" customFormat="1" ht="12.95" customHeight="1"/>
    <row r="160" s="93" customFormat="1" ht="12.95" customHeight="1"/>
    <row r="161" spans="2:17" ht="12.95" customHeight="1"/>
    <row r="162" spans="2:17" ht="12.95" customHeight="1"/>
    <row r="163" spans="2:17" ht="12.95" customHeight="1"/>
    <row r="164" spans="2:17" ht="12.95" customHeight="1"/>
    <row r="165" spans="2:17" ht="12.95" customHeight="1"/>
    <row r="166" spans="2:17" ht="12.95" customHeight="1"/>
    <row r="167" spans="2:17" ht="12.95" customHeight="1"/>
    <row r="168" spans="2:17" ht="12.95" customHeight="1"/>
    <row r="169" spans="2:17" ht="12.95" customHeight="1"/>
    <row r="170" spans="2:17" ht="12.95" customHeight="1"/>
    <row r="171" spans="2:17">
      <c r="B171" s="122" t="s">
        <v>85</v>
      </c>
      <c r="G171" s="96"/>
      <c r="H171" s="96"/>
      <c r="I171" s="96"/>
      <c r="J171" s="96"/>
      <c r="K171" s="96"/>
      <c r="L171" s="96"/>
      <c r="M171" s="96"/>
      <c r="N171" s="96"/>
      <c r="O171" s="96"/>
      <c r="P171" s="96"/>
      <c r="Q171" s="96"/>
    </row>
    <row r="172" spans="2:17">
      <c r="B172" s="122" t="s">
        <v>346</v>
      </c>
      <c r="G172" s="96"/>
      <c r="H172" s="96"/>
      <c r="I172" s="96"/>
      <c r="J172" s="96"/>
      <c r="K172" s="96"/>
      <c r="L172" s="96"/>
      <c r="M172" s="96"/>
      <c r="N172" s="96"/>
      <c r="O172" s="96"/>
      <c r="P172" s="96"/>
      <c r="Q172" s="96"/>
    </row>
    <row r="173" spans="2:17">
      <c r="B173" s="122" t="s">
        <v>345</v>
      </c>
      <c r="G173" s="96"/>
      <c r="H173" s="96"/>
      <c r="I173" s="96"/>
      <c r="J173" s="96"/>
      <c r="K173" s="96"/>
      <c r="L173" s="96"/>
      <c r="M173" s="96"/>
      <c r="N173" s="96"/>
      <c r="O173" s="96"/>
      <c r="P173" s="96"/>
      <c r="Q173" s="96"/>
    </row>
    <row r="174" spans="2:17">
      <c r="B174" s="122" t="s">
        <v>344</v>
      </c>
      <c r="G174" s="96"/>
      <c r="H174" s="96"/>
      <c r="I174" s="96"/>
      <c r="J174" s="96"/>
      <c r="K174" s="96"/>
      <c r="L174" s="96"/>
      <c r="M174" s="96"/>
      <c r="N174" s="96"/>
      <c r="O174" s="96"/>
      <c r="P174" s="96"/>
      <c r="Q174" s="96"/>
    </row>
    <row r="175" spans="2:17">
      <c r="B175" s="122" t="s">
        <v>343</v>
      </c>
      <c r="G175" s="96"/>
      <c r="H175" s="96"/>
      <c r="I175" s="96"/>
      <c r="J175" s="96"/>
      <c r="K175" s="96"/>
      <c r="L175" s="96"/>
      <c r="M175" s="96"/>
      <c r="N175" s="96"/>
      <c r="O175" s="96"/>
      <c r="P175" s="96"/>
      <c r="Q175" s="96"/>
    </row>
    <row r="176" spans="2:17">
      <c r="B176" s="122" t="s">
        <v>444</v>
      </c>
      <c r="G176" s="96"/>
      <c r="H176" s="96"/>
      <c r="I176" s="96"/>
      <c r="J176" s="96"/>
      <c r="K176" s="96"/>
      <c r="L176" s="96"/>
      <c r="M176" s="96"/>
      <c r="N176" s="96"/>
      <c r="O176" s="96"/>
      <c r="P176" s="96"/>
      <c r="Q176" s="96"/>
    </row>
    <row r="177" spans="2:50">
      <c r="B177" s="122" t="s">
        <v>443</v>
      </c>
      <c r="G177" s="96"/>
      <c r="H177" s="96"/>
      <c r="I177" s="96"/>
      <c r="J177" s="96"/>
      <c r="K177" s="96"/>
      <c r="L177" s="96"/>
      <c r="M177" s="96"/>
      <c r="N177" s="96"/>
      <c r="O177" s="96"/>
      <c r="P177" s="96"/>
      <c r="Q177" s="96"/>
    </row>
    <row r="178" spans="2:50">
      <c r="B178" s="122" t="s">
        <v>442</v>
      </c>
      <c r="G178" s="96"/>
      <c r="H178" s="96"/>
      <c r="I178" s="96"/>
      <c r="J178" s="96"/>
      <c r="K178" s="96"/>
      <c r="L178" s="96"/>
      <c r="M178" s="96"/>
      <c r="N178" s="96"/>
      <c r="O178" s="96"/>
      <c r="P178" s="96"/>
      <c r="Q178" s="96"/>
    </row>
    <row r="179" spans="2:50">
      <c r="B179" s="122" t="s">
        <v>441</v>
      </c>
      <c r="G179" s="96"/>
      <c r="H179" s="96"/>
      <c r="I179" s="96"/>
      <c r="J179" s="96"/>
      <c r="K179" s="96"/>
      <c r="L179" s="96"/>
      <c r="M179" s="96"/>
      <c r="N179" s="96"/>
      <c r="O179" s="96"/>
      <c r="P179" s="96"/>
      <c r="Q179" s="96"/>
    </row>
    <row r="180" spans="2:50">
      <c r="B180" s="122" t="s">
        <v>342</v>
      </c>
      <c r="G180" s="96"/>
      <c r="H180" s="96"/>
      <c r="I180" s="96"/>
      <c r="J180" s="96"/>
      <c r="K180" s="96"/>
      <c r="L180" s="96"/>
      <c r="M180" s="96"/>
      <c r="N180" s="96"/>
      <c r="O180" s="96"/>
      <c r="P180" s="96"/>
      <c r="Q180" s="96"/>
    </row>
    <row r="181" spans="2:50">
      <c r="B181" s="122" t="s">
        <v>341</v>
      </c>
      <c r="G181" s="96"/>
      <c r="H181" s="96"/>
      <c r="I181" s="96"/>
      <c r="J181" s="96"/>
      <c r="K181" s="96"/>
      <c r="L181" s="96"/>
      <c r="M181" s="96"/>
      <c r="N181" s="96"/>
      <c r="O181" s="96"/>
      <c r="P181" s="96"/>
      <c r="Q181" s="96"/>
    </row>
    <row r="182" spans="2:50">
      <c r="B182" s="122" t="s">
        <v>440</v>
      </c>
      <c r="G182" s="96"/>
      <c r="H182" s="96"/>
      <c r="I182" s="96"/>
      <c r="J182" s="96"/>
      <c r="K182" s="96"/>
      <c r="L182" s="96"/>
      <c r="M182" s="96"/>
      <c r="N182" s="96"/>
      <c r="O182" s="96"/>
      <c r="P182" s="96"/>
      <c r="Q182" s="96"/>
    </row>
    <row r="183" spans="2:50">
      <c r="B183" s="122" t="s">
        <v>439</v>
      </c>
      <c r="G183" s="96"/>
      <c r="H183" s="96"/>
      <c r="I183" s="96"/>
      <c r="J183" s="96"/>
      <c r="K183" s="96"/>
      <c r="L183" s="96"/>
      <c r="M183" s="96"/>
      <c r="N183" s="96"/>
      <c r="O183" s="96"/>
      <c r="P183" s="96"/>
      <c r="Q183" s="96"/>
    </row>
    <row r="184" spans="2:50">
      <c r="B184" s="122" t="s">
        <v>438</v>
      </c>
      <c r="G184" s="96"/>
      <c r="H184" s="96"/>
      <c r="I184" s="96"/>
      <c r="J184" s="96"/>
      <c r="K184" s="96"/>
      <c r="L184" s="96"/>
      <c r="M184" s="96"/>
      <c r="N184" s="96"/>
      <c r="O184" s="96"/>
      <c r="P184" s="96"/>
      <c r="Q184" s="96"/>
    </row>
    <row r="185" spans="2:50">
      <c r="B185" s="110" t="s">
        <v>437</v>
      </c>
      <c r="G185" s="96"/>
      <c r="H185" s="96"/>
      <c r="I185" s="96"/>
      <c r="J185" s="96"/>
      <c r="K185" s="96"/>
      <c r="L185" s="96"/>
      <c r="M185" s="96"/>
      <c r="N185" s="96"/>
      <c r="O185" s="96"/>
      <c r="P185" s="96"/>
      <c r="Q185" s="96"/>
    </row>
    <row r="186" spans="2:50">
      <c r="B186" s="122" t="s">
        <v>436</v>
      </c>
      <c r="G186" s="96"/>
      <c r="H186" s="96"/>
      <c r="I186" s="96"/>
      <c r="J186" s="96"/>
      <c r="K186" s="96"/>
      <c r="L186" s="96"/>
      <c r="M186" s="96"/>
      <c r="N186" s="96"/>
      <c r="O186" s="96"/>
      <c r="P186" s="96"/>
      <c r="Q186" s="96"/>
    </row>
    <row r="187" spans="2:50">
      <c r="B187" s="122" t="s">
        <v>435</v>
      </c>
      <c r="G187" s="96"/>
      <c r="H187" s="96"/>
      <c r="I187" s="96"/>
      <c r="J187" s="96"/>
      <c r="K187" s="96"/>
      <c r="L187" s="96"/>
      <c r="M187" s="96"/>
      <c r="N187" s="96"/>
      <c r="O187" s="96"/>
      <c r="P187" s="96"/>
      <c r="Q187" s="96"/>
    </row>
    <row r="188" spans="2:50">
      <c r="B188" s="122" t="s">
        <v>434</v>
      </c>
      <c r="G188" s="96"/>
      <c r="H188" s="96"/>
      <c r="I188" s="96"/>
      <c r="J188" s="96"/>
      <c r="K188" s="96"/>
      <c r="L188" s="96"/>
      <c r="M188" s="96"/>
      <c r="N188" s="96"/>
      <c r="O188" s="96"/>
      <c r="P188" s="96"/>
      <c r="Q188" s="96"/>
    </row>
    <row r="189" spans="2:50">
      <c r="B189" s="122"/>
      <c r="G189" s="96"/>
      <c r="H189" s="96"/>
      <c r="I189" s="96"/>
      <c r="J189" s="96"/>
      <c r="K189" s="96"/>
      <c r="L189" s="96"/>
      <c r="M189" s="96"/>
      <c r="N189" s="96"/>
      <c r="O189" s="96"/>
      <c r="P189" s="96"/>
      <c r="Q189" s="96"/>
    </row>
    <row r="190" spans="2:50">
      <c r="B190" s="121" t="s">
        <v>433</v>
      </c>
      <c r="G190" s="96"/>
      <c r="H190" s="96"/>
      <c r="I190" s="96"/>
      <c r="J190" s="96"/>
      <c r="K190" s="96"/>
      <c r="L190" s="96"/>
      <c r="M190" s="96"/>
      <c r="N190" s="96"/>
      <c r="O190" s="96"/>
      <c r="P190" s="96"/>
      <c r="Q190" s="96"/>
      <c r="T190" s="101"/>
    </row>
    <row r="191" spans="2:50" ht="12.95" customHeight="1"/>
    <row r="192" spans="2:50" ht="12.95" customHeight="1">
      <c r="C192" s="115" t="s">
        <v>340</v>
      </c>
      <c r="AJ192" s="115" t="s">
        <v>339</v>
      </c>
      <c r="AN192" s="100"/>
      <c r="AT192" s="115" t="s">
        <v>338</v>
      </c>
      <c r="AX192" s="100"/>
    </row>
    <row r="193" spans="2:51" ht="12.95" customHeight="1" thickBot="1">
      <c r="AN193" s="100"/>
      <c r="AX193" s="100"/>
    </row>
    <row r="194" spans="2:51" ht="12.95" customHeight="1" thickBot="1">
      <c r="B194" s="110"/>
      <c r="C194" s="110"/>
      <c r="D194" s="213" t="str">
        <f>A_name</f>
        <v>Hook</v>
      </c>
      <c r="E194" s="213" t="str">
        <f>B_name</f>
        <v>Arm Length</v>
      </c>
      <c r="F194" s="213" t="str">
        <f>C_name</f>
        <v>Start Angle</v>
      </c>
      <c r="G194" s="212" t="str">
        <f>D_name</f>
        <v>Stop Angle</v>
      </c>
      <c r="H194" s="119"/>
      <c r="I194" s="119"/>
      <c r="J194" s="119"/>
      <c r="K194" s="119"/>
      <c r="L194" s="119"/>
      <c r="M194" s="119"/>
      <c r="N194" s="119"/>
      <c r="O194" s="119"/>
      <c r="P194" s="119"/>
      <c r="Q194" s="119"/>
      <c r="R194" s="119"/>
      <c r="S194" s="119"/>
      <c r="T194" s="119"/>
      <c r="U194" s="119"/>
      <c r="V194" s="119"/>
      <c r="W194" s="119"/>
      <c r="X194" s="119"/>
      <c r="Y194" s="119"/>
      <c r="Z194" s="119"/>
      <c r="AA194" s="119"/>
      <c r="AB194" s="119"/>
      <c r="AC194" s="119"/>
      <c r="AD194" s="119"/>
      <c r="AE194" s="119"/>
      <c r="AF194" s="119"/>
      <c r="AG194" s="119"/>
      <c r="AH194" s="119"/>
      <c r="AI194" s="110"/>
      <c r="AJ194" s="110"/>
      <c r="AK194" s="213" t="str">
        <f>A_name</f>
        <v>Hook</v>
      </c>
      <c r="AL194" s="213" t="str">
        <f>B_name</f>
        <v>Arm Length</v>
      </c>
      <c r="AM194" s="213" t="str">
        <f>C_name</f>
        <v>Start Angle</v>
      </c>
      <c r="AN194" s="212" t="str">
        <f>D_name</f>
        <v>Stop Angle</v>
      </c>
      <c r="AO194" s="110"/>
      <c r="AP194" s="110"/>
      <c r="AQ194" s="110"/>
      <c r="AR194" s="110"/>
      <c r="AS194" s="110"/>
      <c r="AT194" s="110"/>
      <c r="AU194" s="213" t="str">
        <f>A_name</f>
        <v>Hook</v>
      </c>
      <c r="AV194" s="213" t="str">
        <f>B_name</f>
        <v>Arm Length</v>
      </c>
      <c r="AW194" s="213" t="str">
        <f>C_name</f>
        <v>Start Angle</v>
      </c>
      <c r="AX194" s="212" t="str">
        <f>D_name</f>
        <v>Stop Angle</v>
      </c>
      <c r="AY194" s="110"/>
    </row>
    <row r="195" spans="2:51" ht="12.95" customHeight="1">
      <c r="B195" s="110">
        <v>1</v>
      </c>
      <c r="C195" s="183" t="s">
        <v>337</v>
      </c>
      <c r="D195" s="211">
        <f>AVERAGEIF(L8_A,$B195,L8_Mean)</f>
        <v>36.6</v>
      </c>
      <c r="E195" s="210">
        <f>AVERAGEIF(L8_B,$B195,L8_Mean)</f>
        <v>68.608333333333334</v>
      </c>
      <c r="F195" s="210">
        <f>AVERAGEIF(L8_C,$B195,L8_Mean)</f>
        <v>52.199999999999996</v>
      </c>
      <c r="G195" s="209">
        <f>AVERAGEIF(L8_D,$B195,L8_Mean)</f>
        <v>73.575000000000003</v>
      </c>
      <c r="H195" s="117"/>
      <c r="I195" s="117"/>
      <c r="J195" s="117"/>
      <c r="K195" s="117"/>
      <c r="L195" s="117"/>
      <c r="M195" s="117"/>
      <c r="N195" s="117"/>
      <c r="O195" s="117"/>
      <c r="P195" s="117"/>
      <c r="Q195" s="117"/>
      <c r="R195" s="117"/>
      <c r="S195" s="117"/>
      <c r="T195" s="117"/>
      <c r="U195" s="117"/>
      <c r="V195" s="117"/>
      <c r="W195" s="117"/>
      <c r="X195" s="117"/>
      <c r="Y195" s="117"/>
      <c r="Z195" s="117"/>
      <c r="AA195" s="117"/>
      <c r="AB195" s="117"/>
      <c r="AC195" s="117"/>
      <c r="AD195" s="117"/>
      <c r="AE195" s="117"/>
      <c r="AF195" s="117"/>
      <c r="AG195" s="117"/>
      <c r="AH195" s="117"/>
      <c r="AI195" s="110">
        <v>1</v>
      </c>
      <c r="AJ195" s="183" t="s">
        <v>336</v>
      </c>
      <c r="AK195" s="211">
        <f>AVERAGEIF(L8_A,$B195,L8_Stdev)</f>
        <v>1.0819473678831886</v>
      </c>
      <c r="AL195" s="210">
        <f>AVERAGEIF(L8_B,$B195,L8_Stdev)</f>
        <v>1.1100129302447737</v>
      </c>
      <c r="AM195" s="210">
        <f>AVERAGEIF(L8_C,$B195,L8_Stdev)</f>
        <v>0.79126188553151089</v>
      </c>
      <c r="AN195" s="209">
        <f>AVERAGEIF(L8_D,$B195,L8_Stdev)</f>
        <v>0.76412129845221166</v>
      </c>
      <c r="AO195" s="110"/>
      <c r="AP195" s="110"/>
      <c r="AQ195" s="110"/>
      <c r="AR195" s="110"/>
      <c r="AS195" s="110">
        <v>1</v>
      </c>
      <c r="AT195" s="183" t="s">
        <v>335</v>
      </c>
      <c r="AU195" s="211">
        <f>AVERAGEIF(L8_A,$B195,L8_SN)</f>
        <v>-19.853278480118643</v>
      </c>
      <c r="AV195" s="210">
        <f>AVERAGEIF(L8_B,$B195,L8_SN)</f>
        <v>-26.560091663353933</v>
      </c>
      <c r="AW195" s="210">
        <f>AVERAGEIF(L8_C,$B195,L8_SN)</f>
        <v>-28.842730499877604</v>
      </c>
      <c r="AX195" s="209">
        <f>AVERAGEIF(L8_D,$B195,L8_SN)</f>
        <v>-26.418673020876646</v>
      </c>
      <c r="AY195" s="110"/>
    </row>
    <row r="196" spans="2:51" ht="12.95" customHeight="1">
      <c r="B196" s="110">
        <v>2</v>
      </c>
      <c r="C196" s="208" t="s">
        <v>334</v>
      </c>
      <c r="D196" s="207">
        <f>AVERAGEIF(L8_A,$B196,L8_Mean)</f>
        <v>120.99999999999999</v>
      </c>
      <c r="E196" s="206">
        <f>AVERAGEIF(L8_B,$B196,L8_Mean)</f>
        <v>88.99166666666666</v>
      </c>
      <c r="F196" s="206">
        <f>AVERAGEIF(L8_C,$B196,L8_Mean)</f>
        <v>105.39999999999999</v>
      </c>
      <c r="G196" s="205">
        <f>AVERAGEIF(L8_D,$B196,L8_Mean)</f>
        <v>84.024999999999991</v>
      </c>
      <c r="H196" s="117"/>
      <c r="I196" s="117"/>
      <c r="J196" s="117"/>
      <c r="K196" s="117"/>
      <c r="L196" s="117"/>
      <c r="M196" s="117"/>
      <c r="N196" s="117"/>
      <c r="O196" s="117"/>
      <c r="P196" s="117"/>
      <c r="Q196" s="117"/>
      <c r="R196" s="117"/>
      <c r="S196" s="117"/>
      <c r="T196" s="117"/>
      <c r="U196" s="117"/>
      <c r="V196" s="117"/>
      <c r="W196" s="117"/>
      <c r="X196" s="117"/>
      <c r="Y196" s="117"/>
      <c r="Z196" s="117"/>
      <c r="AA196" s="117"/>
      <c r="AB196" s="117"/>
      <c r="AC196" s="117"/>
      <c r="AD196" s="117"/>
      <c r="AE196" s="117"/>
      <c r="AF196" s="117"/>
      <c r="AG196" s="117"/>
      <c r="AH196" s="117"/>
      <c r="AI196" s="110">
        <v>2</v>
      </c>
      <c r="AJ196" s="208" t="s">
        <v>333</v>
      </c>
      <c r="AK196" s="207">
        <f>AVERAGEIF(L8_A,$B196,L8_Stdev)</f>
        <v>0.68486976382896891</v>
      </c>
      <c r="AL196" s="206">
        <f>AVERAGEIF(L8_B,$B196,L8_Stdev)</f>
        <v>0.65680420146738394</v>
      </c>
      <c r="AM196" s="206">
        <f>AVERAGEIF(L8_C,$B196,L8_Stdev)</f>
        <v>0.9755552461806466</v>
      </c>
      <c r="AN196" s="205">
        <f>AVERAGEIF(L8_D,$B196,L8_Stdev)</f>
        <v>1.0026958332599458</v>
      </c>
      <c r="AO196" s="110"/>
      <c r="AP196" s="110"/>
      <c r="AQ196" s="110"/>
      <c r="AR196" s="110"/>
      <c r="AS196" s="110">
        <v>2</v>
      </c>
      <c r="AT196" s="208" t="s">
        <v>332</v>
      </c>
      <c r="AU196" s="207">
        <f>AVERAGEIF(L8_A,$B196,L8_SN)</f>
        <v>-34.998633517502057</v>
      </c>
      <c r="AV196" s="206">
        <f>AVERAGEIF(L8_B,$B196,L8_SN)</f>
        <v>-28.291820334266774</v>
      </c>
      <c r="AW196" s="206">
        <f>AVERAGEIF(L8_C,$B196,L8_SN)</f>
        <v>-26.0091814977431</v>
      </c>
      <c r="AX196" s="205">
        <f>AVERAGEIF(L8_D,$B196,L8_SN)</f>
        <v>-28.433238976744057</v>
      </c>
      <c r="AY196" s="110"/>
    </row>
    <row r="197" spans="2:51" ht="12.95" customHeight="1" thickBot="1">
      <c r="C197" s="204" t="s">
        <v>331</v>
      </c>
      <c r="D197" s="171">
        <f>ABS(D195-D196)</f>
        <v>84.399999999999977</v>
      </c>
      <c r="E197" s="170">
        <f>ABS(E195-E196)</f>
        <v>20.383333333333326</v>
      </c>
      <c r="F197" s="170">
        <f>ABS(F195-F196)</f>
        <v>53.199999999999996</v>
      </c>
      <c r="G197" s="169">
        <f>ABS(G195-G196)</f>
        <v>10.449999999999989</v>
      </c>
      <c r="H197" s="114"/>
      <c r="I197" s="114"/>
      <c r="J197" s="114"/>
      <c r="K197" s="114"/>
      <c r="L197" s="114"/>
      <c r="M197" s="114"/>
      <c r="N197" s="114"/>
      <c r="O197" s="114"/>
      <c r="P197" s="114"/>
      <c r="Q197" s="114"/>
      <c r="R197" s="114"/>
      <c r="S197" s="114"/>
      <c r="T197" s="114"/>
      <c r="U197" s="114"/>
      <c r="V197" s="114"/>
      <c r="W197" s="114"/>
      <c r="X197" s="114"/>
      <c r="Y197" s="114"/>
      <c r="Z197" s="114"/>
      <c r="AA197" s="114"/>
      <c r="AB197" s="114"/>
      <c r="AC197" s="114"/>
      <c r="AD197" s="114"/>
      <c r="AE197" s="114"/>
      <c r="AF197" s="114"/>
      <c r="AG197" s="114"/>
      <c r="AH197" s="114"/>
      <c r="AJ197" s="204" t="s">
        <v>331</v>
      </c>
      <c r="AK197" s="171">
        <f>ABS(AK195-AK196)</f>
        <v>0.39707760405421966</v>
      </c>
      <c r="AL197" s="170">
        <f>ABS(AL195-AL196)</f>
        <v>0.45320872877738971</v>
      </c>
      <c r="AM197" s="170">
        <f>ABS(AM195-AM196)</f>
        <v>0.18429336064913571</v>
      </c>
      <c r="AN197" s="169">
        <f>ABS(AN195-AN196)</f>
        <v>0.23857453480773416</v>
      </c>
      <c r="AO197" s="110"/>
      <c r="AP197" s="110"/>
      <c r="AQ197" s="110"/>
      <c r="AR197" s="110"/>
      <c r="AT197" s="204" t="s">
        <v>331</v>
      </c>
      <c r="AU197" s="171">
        <f>ABS(AU195-AU196)</f>
        <v>15.145355037383414</v>
      </c>
      <c r="AV197" s="170">
        <f>ABS(AV195-AV196)</f>
        <v>1.7317286709128403</v>
      </c>
      <c r="AW197" s="170">
        <f>ABS(AW195-AW196)</f>
        <v>2.8335490021345038</v>
      </c>
      <c r="AX197" s="169">
        <f>ABS(AX195-AX196)</f>
        <v>2.0145659558674112</v>
      </c>
      <c r="AY197" s="110"/>
    </row>
    <row r="198" spans="2:51" ht="12.95" customHeight="1">
      <c r="C198" s="120"/>
      <c r="D198" s="114"/>
      <c r="E198" s="114"/>
      <c r="F198" s="100"/>
      <c r="G198" s="100"/>
      <c r="H198" s="100"/>
      <c r="I198" s="100"/>
      <c r="J198" s="100"/>
      <c r="K198" s="100"/>
      <c r="L198" s="100"/>
      <c r="M198" s="100"/>
      <c r="N198" s="100"/>
      <c r="O198" s="100"/>
      <c r="P198" s="100"/>
      <c r="Q198" s="100"/>
      <c r="R198" s="100"/>
      <c r="S198" s="100"/>
      <c r="T198" s="100"/>
      <c r="U198" s="100"/>
      <c r="V198" s="100"/>
      <c r="W198" s="100"/>
      <c r="X198" s="100"/>
      <c r="Y198" s="100"/>
      <c r="Z198" s="100"/>
      <c r="AA198" s="100"/>
      <c r="AB198" s="100"/>
      <c r="AC198" s="100"/>
      <c r="AD198" s="100"/>
      <c r="AE198" s="100"/>
      <c r="AF198" s="100"/>
      <c r="AG198" s="100"/>
      <c r="AH198" s="100"/>
      <c r="AJ198" s="120"/>
      <c r="AK198" s="114"/>
      <c r="AL198" s="114"/>
      <c r="AM198" s="100"/>
      <c r="AN198" s="100"/>
      <c r="AT198" s="120"/>
      <c r="AU198" s="114"/>
      <c r="AV198" s="114"/>
      <c r="AW198" s="100"/>
      <c r="AX198" s="100"/>
    </row>
    <row r="199" spans="2:51" ht="12.95" customHeight="1">
      <c r="C199" s="115" t="s">
        <v>330</v>
      </c>
      <c r="AJ199" s="115" t="s">
        <v>329</v>
      </c>
      <c r="AN199" s="100"/>
      <c r="AT199" s="115" t="s">
        <v>328</v>
      </c>
      <c r="AX199" s="100"/>
    </row>
    <row r="200" spans="2:51" ht="12.95" customHeight="1" thickBot="1">
      <c r="AN200" s="100"/>
      <c r="AX200" s="100"/>
    </row>
    <row r="201" spans="2:51" ht="12.95" customHeight="1">
      <c r="D201" s="181" t="str">
        <f>A_name</f>
        <v>Hook</v>
      </c>
      <c r="E201" s="180" t="str">
        <f>B_name</f>
        <v>Arm Length</v>
      </c>
      <c r="F201" s="180" t="str">
        <f>C_name</f>
        <v>Start Angle</v>
      </c>
      <c r="G201" s="179" t="str">
        <f>D_name</f>
        <v>Stop Angle</v>
      </c>
      <c r="H201" s="119"/>
      <c r="I201" s="119"/>
      <c r="J201" s="119"/>
      <c r="K201" s="119"/>
      <c r="L201" s="119"/>
      <c r="M201" s="119"/>
      <c r="N201" s="119"/>
      <c r="O201" s="119"/>
      <c r="P201" s="119"/>
      <c r="Q201" s="119"/>
      <c r="R201" s="119"/>
      <c r="S201" s="119"/>
      <c r="T201" s="119"/>
      <c r="U201" s="119"/>
      <c r="V201" s="119"/>
      <c r="W201" s="119"/>
      <c r="X201" s="119"/>
      <c r="Y201" s="119"/>
      <c r="Z201" s="119"/>
      <c r="AA201" s="119"/>
      <c r="AB201" s="119"/>
      <c r="AC201" s="119"/>
      <c r="AD201" s="119"/>
      <c r="AE201" s="119"/>
      <c r="AF201" s="119"/>
      <c r="AG201" s="119"/>
      <c r="AH201" s="119"/>
      <c r="AK201" s="181" t="str">
        <f>A_name</f>
        <v>Hook</v>
      </c>
      <c r="AL201" s="180" t="str">
        <f>B_name</f>
        <v>Arm Length</v>
      </c>
      <c r="AM201" s="180" t="str">
        <f>C_name</f>
        <v>Start Angle</v>
      </c>
      <c r="AN201" s="179" t="str">
        <f>D_name</f>
        <v>Stop Angle</v>
      </c>
      <c r="AU201" s="181" t="str">
        <f>A_name</f>
        <v>Hook</v>
      </c>
      <c r="AV201" s="180" t="str">
        <f>B_name</f>
        <v>Arm Length</v>
      </c>
      <c r="AW201" s="180" t="str">
        <f>C_name</f>
        <v>Start Angle</v>
      </c>
      <c r="AX201" s="179" t="str">
        <f>D_name</f>
        <v>Stop Angle</v>
      </c>
    </row>
    <row r="202" spans="2:51" ht="12.95" customHeight="1" thickBot="1">
      <c r="D202" s="171">
        <f>D197</f>
        <v>84.399999999999977</v>
      </c>
      <c r="E202" s="170">
        <f>E197</f>
        <v>20.383333333333326</v>
      </c>
      <c r="F202" s="170">
        <f>F197</f>
        <v>53.199999999999996</v>
      </c>
      <c r="G202" s="169">
        <f>G197</f>
        <v>10.449999999999989</v>
      </c>
      <c r="H202" s="114"/>
      <c r="I202" s="114"/>
      <c r="J202" s="114"/>
      <c r="K202" s="114"/>
      <c r="L202" s="114"/>
      <c r="M202" s="114"/>
      <c r="N202" s="114"/>
      <c r="O202" s="114"/>
      <c r="P202" s="114"/>
      <c r="Q202" s="114"/>
      <c r="R202" s="114"/>
      <c r="S202" s="114"/>
      <c r="T202" s="114"/>
      <c r="U202" s="114"/>
      <c r="V202" s="114"/>
      <c r="W202" s="114"/>
      <c r="X202" s="114"/>
      <c r="Y202" s="114"/>
      <c r="Z202" s="114"/>
      <c r="AA202" s="114"/>
      <c r="AB202" s="114"/>
      <c r="AC202" s="114"/>
      <c r="AD202" s="114"/>
      <c r="AE202" s="114"/>
      <c r="AF202" s="114"/>
      <c r="AG202" s="114"/>
      <c r="AH202" s="114"/>
      <c r="AK202" s="171">
        <f>AK197</f>
        <v>0.39707760405421966</v>
      </c>
      <c r="AL202" s="170">
        <f>AL197</f>
        <v>0.45320872877738971</v>
      </c>
      <c r="AM202" s="170">
        <f>AM197</f>
        <v>0.18429336064913571</v>
      </c>
      <c r="AN202" s="169">
        <f>AN197</f>
        <v>0.23857453480773416</v>
      </c>
      <c r="AU202" s="171">
        <f>AU197</f>
        <v>15.145355037383414</v>
      </c>
      <c r="AV202" s="170">
        <f>AV197</f>
        <v>1.7317286709128403</v>
      </c>
      <c r="AW202" s="170">
        <f>AW197</f>
        <v>2.8335490021345038</v>
      </c>
      <c r="AX202" s="169">
        <f>AX197</f>
        <v>2.0145659558674112</v>
      </c>
    </row>
    <row r="203" spans="2:51" ht="12.95" customHeight="1">
      <c r="AN203" s="100"/>
      <c r="AX203" s="100"/>
    </row>
    <row r="204" spans="2:51" ht="12.95" customHeight="1">
      <c r="C204" s="115" t="s">
        <v>327</v>
      </c>
      <c r="AJ204" s="115" t="s">
        <v>326</v>
      </c>
      <c r="AN204" s="100"/>
      <c r="AT204" s="115" t="s">
        <v>325</v>
      </c>
      <c r="AX204" s="100"/>
    </row>
    <row r="205" spans="2:51" ht="12.95" customHeight="1" thickBot="1">
      <c r="AN205" s="100"/>
      <c r="AX205" s="100"/>
    </row>
    <row r="206" spans="2:51" ht="12.95" customHeight="1">
      <c r="D206" s="181" t="str">
        <f t="array" ref="D206:G207">INDEX(D201:G202,{1;2},MATCH(TRANSPOSE(ROW(INDIRECT("1:"&amp;COUNT(D202:G202)))),ROUND(PERCENTRANK(RANK(D202:G202,D202:G202)+COLUMN(D202:G202)/COLUMN(G202),RANK(D202:G202,D202:G202)+COLUMN(D202:G202)/COLUMN(G202),30)*(COUNT(D202:G202)-1),0)+1,0))</f>
        <v>Hook</v>
      </c>
      <c r="E206" s="180" t="str">
        <v>Start Angle</v>
      </c>
      <c r="F206" s="203" t="str">
        <v>Arm Length</v>
      </c>
      <c r="G206" s="202" t="str">
        <v>Stop Angle</v>
      </c>
      <c r="H206" s="100"/>
      <c r="I206" s="100"/>
      <c r="J206" s="100"/>
      <c r="K206" s="100"/>
      <c r="L206" s="100"/>
      <c r="M206" s="100"/>
      <c r="N206" s="100"/>
      <c r="O206" s="100"/>
      <c r="P206" s="100"/>
      <c r="Q206" s="100"/>
      <c r="R206" s="100"/>
      <c r="S206" s="100"/>
      <c r="T206" s="100"/>
      <c r="U206" s="100"/>
      <c r="V206" s="100"/>
      <c r="W206" s="100"/>
      <c r="X206" s="100"/>
      <c r="Y206" s="100"/>
      <c r="Z206" s="100"/>
      <c r="AA206" s="100"/>
      <c r="AB206" s="100"/>
      <c r="AC206" s="100"/>
      <c r="AD206" s="100"/>
      <c r="AE206" s="100"/>
      <c r="AF206" s="100"/>
      <c r="AG206" s="100"/>
      <c r="AH206" s="100"/>
      <c r="AK206" s="181" t="str">
        <f t="array" ref="AK206:AN207">INDEX(AK201:AN202,{1;2},MATCH(TRANSPOSE(ROW(INDIRECT("1:"&amp;COUNT(AK202:AN202)))),ROUND(PERCENTRANK(RANK(AK202:AN202,AK202:AN202)+COLUMN(AK202:AN202)/COLUMN(AN202),RANK(AK202:AN202,AK202:AN202)+COLUMN(AK202:AN202)/COLUMN(AN202),30)*(COUNT(AK202:AN202)-1),0)+1,0))</f>
        <v>Arm Length</v>
      </c>
      <c r="AL206" s="180" t="str">
        <v>Hook</v>
      </c>
      <c r="AM206" s="203" t="str">
        <v>Stop Angle</v>
      </c>
      <c r="AN206" s="202" t="str">
        <v>Start Angle</v>
      </c>
      <c r="AU206" s="181" t="str">
        <f t="array" ref="AU206:AX207">INDEX(AU201:AX202,{1;2},MATCH(TRANSPOSE(ROW(INDIRECT("1:"&amp;COUNT(AU202:AX202)))),ROUND(PERCENTRANK(RANK(AU202:AX202,AU202:AX202)+COLUMN(AU202:AX202)/COLUMN(AX202),RANK(AU202:AX202,AU202:AX202)+COLUMN(AU202:AX202)/COLUMN(AX202),30)*(COUNT(AU202:AX202)-1),0)+1,0))</f>
        <v>Hook</v>
      </c>
      <c r="AV206" s="180" t="str">
        <v>Start Angle</v>
      </c>
      <c r="AW206" s="203" t="str">
        <v>Stop Angle</v>
      </c>
      <c r="AX206" s="202" t="str">
        <v>Arm Length</v>
      </c>
    </row>
    <row r="207" spans="2:51" ht="12.95" customHeight="1" thickBot="1">
      <c r="D207" s="171">
        <v>84.399999999999977</v>
      </c>
      <c r="E207" s="170">
        <v>53.199999999999996</v>
      </c>
      <c r="F207" s="201">
        <v>20.383333333333326</v>
      </c>
      <c r="G207" s="200">
        <v>10.449999999999989</v>
      </c>
      <c r="H207" s="100"/>
      <c r="I207" s="100"/>
      <c r="J207" s="100"/>
      <c r="K207" s="100"/>
      <c r="L207" s="100"/>
      <c r="M207" s="100"/>
      <c r="N207" s="100"/>
      <c r="O207" s="100"/>
      <c r="P207" s="100"/>
      <c r="Q207" s="100"/>
      <c r="R207" s="100"/>
      <c r="S207" s="100"/>
      <c r="T207" s="100"/>
      <c r="U207" s="100"/>
      <c r="V207" s="100"/>
      <c r="W207" s="100"/>
      <c r="X207" s="100"/>
      <c r="Y207" s="100"/>
      <c r="Z207" s="100"/>
      <c r="AA207" s="100"/>
      <c r="AB207" s="100"/>
      <c r="AC207" s="100"/>
      <c r="AD207" s="100"/>
      <c r="AE207" s="100"/>
      <c r="AF207" s="100"/>
      <c r="AG207" s="100"/>
      <c r="AH207" s="100"/>
      <c r="AK207" s="171">
        <v>0.45320872877738971</v>
      </c>
      <c r="AL207" s="170">
        <v>0.39707760405421966</v>
      </c>
      <c r="AM207" s="201">
        <v>0.23857453480773416</v>
      </c>
      <c r="AN207" s="200">
        <v>0.18429336064913571</v>
      </c>
      <c r="AU207" s="171">
        <v>15.145355037383414</v>
      </c>
      <c r="AV207" s="170">
        <v>2.8335490021345038</v>
      </c>
      <c r="AW207" s="201">
        <v>2.0145659558674112</v>
      </c>
      <c r="AX207" s="200">
        <v>1.7317286709128403</v>
      </c>
    </row>
    <row r="208" spans="2:51" ht="12.95" customHeight="1">
      <c r="C208" s="100"/>
      <c r="D208" s="100"/>
      <c r="E208" s="100"/>
      <c r="F208" s="100"/>
      <c r="G208" s="100"/>
      <c r="H208" s="100"/>
      <c r="I208" s="100"/>
      <c r="J208" s="100"/>
      <c r="K208" s="100"/>
      <c r="L208" s="100"/>
      <c r="M208" s="100"/>
      <c r="N208" s="100"/>
      <c r="O208" s="100"/>
      <c r="P208" s="100"/>
      <c r="Q208" s="100"/>
      <c r="R208" s="100"/>
      <c r="S208" s="100"/>
      <c r="T208" s="100"/>
      <c r="U208" s="100"/>
      <c r="V208" s="100"/>
      <c r="W208" s="100"/>
      <c r="X208" s="100"/>
      <c r="Y208" s="100"/>
      <c r="Z208" s="100"/>
      <c r="AA208" s="100"/>
      <c r="AB208" s="100"/>
      <c r="AC208" s="100"/>
      <c r="AD208" s="100"/>
      <c r="AE208" s="100"/>
      <c r="AF208" s="100"/>
      <c r="AG208" s="100"/>
      <c r="AH208" s="100"/>
      <c r="AJ208" s="100"/>
      <c r="AK208" s="100"/>
      <c r="AL208" s="100"/>
      <c r="AM208" s="100"/>
      <c r="AN208" s="100"/>
      <c r="AT208" s="100"/>
      <c r="AU208" s="100"/>
      <c r="AV208" s="100"/>
      <c r="AW208" s="100"/>
      <c r="AX208" s="100"/>
    </row>
    <row r="209" spans="2:61" ht="12.95" customHeight="1">
      <c r="C209" s="100"/>
      <c r="D209" s="100"/>
      <c r="E209" s="100"/>
      <c r="F209" s="100"/>
      <c r="G209" s="100"/>
      <c r="H209" s="100"/>
      <c r="I209" s="100"/>
      <c r="J209" s="100"/>
      <c r="K209" s="100"/>
      <c r="L209" s="100"/>
      <c r="M209" s="100"/>
      <c r="N209" s="100"/>
      <c r="O209" s="100"/>
      <c r="P209" s="100"/>
      <c r="Q209" s="100"/>
      <c r="R209" s="100"/>
      <c r="S209" s="100"/>
      <c r="T209" s="100"/>
      <c r="U209" s="100"/>
      <c r="V209" s="100"/>
      <c r="W209" s="100"/>
      <c r="X209" s="100"/>
      <c r="Y209" s="100"/>
      <c r="Z209" s="100"/>
      <c r="AA209" s="100"/>
      <c r="AB209" s="100"/>
      <c r="AC209" s="100"/>
      <c r="AD209" s="100"/>
      <c r="AE209" s="100"/>
      <c r="AF209" s="100"/>
      <c r="AG209" s="100"/>
      <c r="AH209" s="100"/>
      <c r="AJ209" s="100"/>
      <c r="AK209" s="100"/>
      <c r="AL209" s="100"/>
      <c r="AM209" s="100"/>
      <c r="AN209" s="100"/>
      <c r="AT209" s="100"/>
      <c r="AU209" s="100"/>
      <c r="AV209" s="100"/>
      <c r="AW209" s="100"/>
      <c r="AX209" s="100"/>
    </row>
    <row r="210" spans="2:61" ht="12.95" customHeight="1">
      <c r="C210" s="115" t="s">
        <v>324</v>
      </c>
      <c r="AJ210" s="115" t="s">
        <v>323</v>
      </c>
      <c r="AN210" s="100"/>
      <c r="AT210" s="115" t="s">
        <v>322</v>
      </c>
      <c r="AX210" s="100"/>
    </row>
    <row r="211" spans="2:61" ht="12.95" customHeight="1" thickBot="1">
      <c r="AN211" s="100"/>
      <c r="AX211" s="100"/>
    </row>
    <row r="212" spans="2:61" ht="12.95" customHeight="1" thickBot="1">
      <c r="C212" s="198" t="s">
        <v>321</v>
      </c>
      <c r="D212" s="197" t="str">
        <f t="shared" ref="D212:J212" si="24">AZ23</f>
        <v>A2</v>
      </c>
      <c r="E212" s="196" t="str">
        <f t="shared" si="24"/>
        <v>B2</v>
      </c>
      <c r="F212" s="196" t="str">
        <f t="shared" si="24"/>
        <v>C2</v>
      </c>
      <c r="G212" s="196" t="str">
        <f t="shared" si="24"/>
        <v>D2</v>
      </c>
      <c r="H212" s="196" t="str">
        <f t="shared" ca="1" si="24"/>
        <v>CD22</v>
      </c>
      <c r="I212" s="196" t="str">
        <f t="shared" ca="1" si="24"/>
        <v>BD22</v>
      </c>
      <c r="J212" s="195" t="str">
        <f t="shared" ca="1" si="24"/>
        <v>AD22</v>
      </c>
      <c r="K212" s="117"/>
      <c r="L212" s="117"/>
      <c r="M212" s="117"/>
      <c r="N212" s="117"/>
      <c r="O212" s="117"/>
      <c r="P212" s="117"/>
      <c r="Q212" s="117"/>
      <c r="R212" s="117"/>
      <c r="S212" s="117"/>
      <c r="T212" s="117"/>
      <c r="U212" s="117"/>
      <c r="V212" s="117"/>
      <c r="W212" s="117"/>
      <c r="X212" s="117"/>
      <c r="Y212" s="117"/>
      <c r="Z212" s="117"/>
      <c r="AA212" s="117"/>
      <c r="AB212" s="117"/>
      <c r="AC212" s="117"/>
      <c r="AD212" s="117"/>
      <c r="AE212" s="117"/>
      <c r="AF212" s="117"/>
      <c r="AG212" s="117"/>
      <c r="AH212" s="117"/>
      <c r="AJ212" s="198" t="s">
        <v>321</v>
      </c>
      <c r="AK212" s="197" t="str">
        <f t="shared" ref="AK212:AQ212" si="25">AZ23</f>
        <v>A2</v>
      </c>
      <c r="AL212" s="196" t="str">
        <f t="shared" si="25"/>
        <v>B2</v>
      </c>
      <c r="AM212" s="196" t="str">
        <f t="shared" si="25"/>
        <v>C2</v>
      </c>
      <c r="AN212" s="196" t="str">
        <f t="shared" si="25"/>
        <v>D2</v>
      </c>
      <c r="AO212" s="196" t="str">
        <f t="shared" ca="1" si="25"/>
        <v>CD22</v>
      </c>
      <c r="AP212" s="196" t="str">
        <f t="shared" ca="1" si="25"/>
        <v>BD22</v>
      </c>
      <c r="AQ212" s="195" t="str">
        <f t="shared" ca="1" si="25"/>
        <v>AD22</v>
      </c>
      <c r="AR212" s="199"/>
      <c r="AT212" s="198" t="s">
        <v>321</v>
      </c>
      <c r="AU212" s="197" t="str">
        <f t="shared" ref="AU212:BA212" si="26">AZ23</f>
        <v>A2</v>
      </c>
      <c r="AV212" s="196" t="str">
        <f t="shared" si="26"/>
        <v>B2</v>
      </c>
      <c r="AW212" s="196" t="str">
        <f t="shared" si="26"/>
        <v>C2</v>
      </c>
      <c r="AX212" s="196" t="str">
        <f t="shared" si="26"/>
        <v>D2</v>
      </c>
      <c r="AY212" s="196" t="str">
        <f t="shared" ca="1" si="26"/>
        <v>CD22</v>
      </c>
      <c r="AZ212" s="196" t="str">
        <f t="shared" ca="1" si="26"/>
        <v>BD22</v>
      </c>
      <c r="BA212" s="195" t="str">
        <f t="shared" ca="1" si="26"/>
        <v>AD22</v>
      </c>
    </row>
    <row r="213" spans="2:61" ht="12.95" customHeight="1" thickBot="1">
      <c r="C213" s="194">
        <f t="array" aca="1" ref="C213:J213" ca="1">INDEX(LINEST(L8_Mean,$AZ$24:$BF$31,TRUE,FALSE),1,{8,7,6,5,4,3,2,1})</f>
        <v>27.099999999999962</v>
      </c>
      <c r="D213" s="171">
        <f ca="1"/>
        <v>67.183333333333351</v>
      </c>
      <c r="E213" s="193">
        <f ca="1"/>
        <v>-7.716666666666657</v>
      </c>
      <c r="F213" s="193">
        <f ca="1"/>
        <v>33.483333333333341</v>
      </c>
      <c r="G213" s="193">
        <f ca="1"/>
        <v>-54.583333333333279</v>
      </c>
      <c r="H213" s="193">
        <f ca="1"/>
        <v>39.43333333333333</v>
      </c>
      <c r="I213" s="193">
        <f ca="1"/>
        <v>56.199999999999974</v>
      </c>
      <c r="J213" s="192">
        <f ca="1"/>
        <v>34.433333333333294</v>
      </c>
      <c r="K213" s="117"/>
      <c r="L213" s="117"/>
      <c r="M213" s="117"/>
      <c r="N213" s="117"/>
      <c r="O213" s="117"/>
      <c r="P213" s="117"/>
      <c r="Q213" s="117"/>
      <c r="R213" s="117"/>
      <c r="S213" s="117"/>
      <c r="T213" s="117"/>
      <c r="U213" s="117"/>
      <c r="V213" s="117"/>
      <c r="W213" s="117"/>
      <c r="X213" s="117"/>
      <c r="Y213" s="117"/>
      <c r="Z213" s="117"/>
      <c r="AA213" s="117"/>
      <c r="AB213" s="117"/>
      <c r="AC213" s="117"/>
      <c r="AD213" s="117"/>
      <c r="AE213" s="117"/>
      <c r="AF213" s="117"/>
      <c r="AG213" s="117"/>
      <c r="AH213" s="117"/>
      <c r="AJ213" s="191">
        <f t="array" aca="1" ref="AJ213:AQ213" ca="1">INDEX(LINEST(L8_Stdev,$AZ$24:$BF$31,TRUE,FALSE),1,{8,7,6,5,4,3,2,1})</f>
        <v>0.90000000000000058</v>
      </c>
      <c r="AK213" s="190">
        <f ca="1"/>
        <v>-0.22224745790711659</v>
      </c>
      <c r="AL213" s="189">
        <f ca="1"/>
        <v>-0.27360735366014721</v>
      </c>
      <c r="AM213" s="189">
        <f ca="1"/>
        <v>0.2240974084716861</v>
      </c>
      <c r="AN213" s="189">
        <f ca="1"/>
        <v>0.6328101038946301</v>
      </c>
      <c r="AO213" s="189">
        <f ca="1"/>
        <v>-7.9608095645101046E-2</v>
      </c>
      <c r="AP213" s="189">
        <f ca="1"/>
        <v>-0.35920275023448495</v>
      </c>
      <c r="AQ213" s="188">
        <f ca="1"/>
        <v>-0.34966029229420614</v>
      </c>
      <c r="AR213" s="117"/>
      <c r="AT213" s="191">
        <f t="array" aca="1" ref="AT213:BA213" ca="1">INDEX(LINEST(L8_SN,$AZ$24:$BF$31,TRUE,FALSE),1,{8,7,6,5,4,3,2,1})</f>
        <v>-27.201179400570123</v>
      </c>
      <c r="AU213" s="190">
        <f ca="1"/>
        <v>-16.24097411499698</v>
      </c>
      <c r="AV213" s="189">
        <f ca="1"/>
        <v>12.180092403754044</v>
      </c>
      <c r="AW213" s="189">
        <f ca="1"/>
        <v>5.6258944706298948</v>
      </c>
      <c r="AX213" s="189">
        <f ca="1"/>
        <v>13.593981509681299</v>
      </c>
      <c r="AY213" s="189">
        <f ca="1"/>
        <v>-5.5846909369907864</v>
      </c>
      <c r="AZ213" s="189">
        <f ca="1"/>
        <v>-27.823642149333768</v>
      </c>
      <c r="BA213" s="188">
        <f ca="1"/>
        <v>2.191238155227123</v>
      </c>
    </row>
    <row r="214" spans="2:61" ht="12.95" customHeight="1" thickBot="1">
      <c r="C214" s="116" t="s">
        <v>320</v>
      </c>
      <c r="D214" s="162">
        <f>IF(A_coded=2,1,0)</f>
        <v>0</v>
      </c>
      <c r="E214" s="187">
        <f>IF(B_coded=2,1,0)</f>
        <v>1</v>
      </c>
      <c r="F214" s="187">
        <f>IF(C_coded=2,1,0)</f>
        <v>1</v>
      </c>
      <c r="G214" s="187">
        <f>IF(D_coded=2,1,0)</f>
        <v>0</v>
      </c>
      <c r="H214" s="187">
        <f ca="1">IF(AND(Interaction1_coded=1,A_coded=2,B_coded=2),1,IF(AND(Interaction1_coded=2,C_coded=2,D_coded=2),1,0))</f>
        <v>0</v>
      </c>
      <c r="I214" s="187">
        <f ca="1">IF(AND(Interaction2_coded=1,A_coded=2,C_coded=2),1,IF(AND(Interaction2_coded=2,B_coded=2,D_coded=2),1,0))</f>
        <v>0</v>
      </c>
      <c r="J214" s="108">
        <f ca="1">IF(AND(Interaction3_coded=1,A_coded=2,D_coded=2),1,IF(AND(Interaction3_coded=2,B_coded=2,C_coded=2),1,0))</f>
        <v>0</v>
      </c>
      <c r="K214" s="114"/>
      <c r="L214" s="114"/>
      <c r="M214" s="114"/>
      <c r="N214" s="114"/>
      <c r="O214" s="114"/>
      <c r="P214" s="114"/>
      <c r="Q214" s="114"/>
      <c r="R214" s="114"/>
      <c r="S214" s="114"/>
      <c r="T214" s="114"/>
      <c r="U214" s="114"/>
      <c r="V214" s="114"/>
      <c r="W214" s="114"/>
      <c r="X214" s="114"/>
      <c r="Y214" s="114"/>
      <c r="Z214" s="114"/>
      <c r="AA214" s="114"/>
      <c r="AB214" s="114"/>
      <c r="AC214" s="114"/>
      <c r="AD214" s="114"/>
      <c r="AE214" s="114"/>
      <c r="AF214" s="114"/>
      <c r="AG214" s="114"/>
      <c r="AH214" s="114"/>
      <c r="AJ214" s="116" t="s">
        <v>320</v>
      </c>
      <c r="AK214" s="178">
        <f>IF(A_coded=2,1,0)</f>
        <v>0</v>
      </c>
      <c r="AL214" s="177">
        <f>IF(B_coded=2,1,0)</f>
        <v>1</v>
      </c>
      <c r="AM214" s="177">
        <f>IF(C_coded=2,1,0)</f>
        <v>1</v>
      </c>
      <c r="AN214" s="177">
        <f>IF(D_coded=2,1,0)</f>
        <v>0</v>
      </c>
      <c r="AO214" s="177">
        <f ca="1">IF(AND(Interaction1_coded=1,A_coded=2,B_coded=2),1,IF(AND(Interaction1_coded=2,C_coded=2,D_coded=2),1,0))</f>
        <v>0</v>
      </c>
      <c r="AP214" s="177">
        <f ca="1">IF(AND(Interaction2_coded=1,A_coded=2,C_coded=2),1,IF(AND(Interaction2_coded=2,B_coded=2,D_coded=2),1,0))</f>
        <v>0</v>
      </c>
      <c r="AQ214" s="186">
        <f ca="1">IF(AND(Interaction3_coded=1,A_coded=2,D_coded=2),1,IF(AND(Interaction3_coded=2,B_coded=2,C_coded=2),1,0))</f>
        <v>0</v>
      </c>
      <c r="AR214" s="114"/>
      <c r="AT214" s="116" t="s">
        <v>320</v>
      </c>
      <c r="AU214" s="178">
        <f>IF(A_coded=2,1,0)</f>
        <v>0</v>
      </c>
      <c r="AV214" s="177">
        <f>IF(B_coded=2,1,0)</f>
        <v>1</v>
      </c>
      <c r="AW214" s="177">
        <f>IF(C_coded=2,1,0)</f>
        <v>1</v>
      </c>
      <c r="AX214" s="177">
        <f>IF(D_coded=2,1,0)</f>
        <v>0</v>
      </c>
      <c r="AY214" s="177">
        <f ca="1">IF(AND(Interaction1_coded=1,A_coded=2,B_coded=2),1,IF(AND(Interaction1_coded=2,C_coded=2,D_coded=2),1,0))</f>
        <v>0</v>
      </c>
      <c r="AZ214" s="177">
        <f ca="1">IF(AND(Interaction2_coded=1,A_coded=2,C_coded=2),1,IF(AND(Interaction2_coded=2,B_coded=2,D_coded=2),1,0))</f>
        <v>0</v>
      </c>
      <c r="BA214" s="186">
        <f ca="1">IF(AND(Interaction3_coded=1,A_coded=2,D_coded=2),1,IF(AND(Interaction3_coded=2,B_coded=2,C_coded=2),1,0))</f>
        <v>0</v>
      </c>
    </row>
    <row r="215" spans="2:61" ht="12.95" customHeight="1">
      <c r="C215" s="100"/>
      <c r="D215" s="100"/>
      <c r="E215" s="100"/>
      <c r="F215" s="100"/>
      <c r="G215" s="100"/>
      <c r="H215" s="100"/>
      <c r="I215" s="100"/>
      <c r="J215" s="100"/>
      <c r="K215" s="100"/>
      <c r="L215" s="100"/>
      <c r="M215" s="100"/>
      <c r="N215" s="100"/>
      <c r="O215" s="100"/>
      <c r="P215" s="100"/>
      <c r="Q215" s="100"/>
      <c r="R215" s="100"/>
      <c r="S215" s="100"/>
      <c r="T215" s="100"/>
      <c r="U215" s="100"/>
      <c r="V215" s="100"/>
      <c r="W215" s="100"/>
      <c r="X215" s="100"/>
      <c r="Y215" s="100"/>
      <c r="Z215" s="100"/>
      <c r="AA215" s="100"/>
      <c r="AB215" s="100"/>
      <c r="AC215" s="100"/>
      <c r="AD215" s="100"/>
      <c r="AE215" s="100"/>
      <c r="AF215" s="100"/>
      <c r="AG215" s="100"/>
      <c r="AH215" s="100"/>
      <c r="AJ215" s="100"/>
      <c r="AK215" s="100"/>
      <c r="AL215" s="100"/>
      <c r="AM215" s="100"/>
      <c r="AN215" s="100"/>
      <c r="AT215" s="100"/>
      <c r="AU215" s="100"/>
      <c r="AV215" s="100"/>
      <c r="AW215" s="100"/>
      <c r="AX215" s="100"/>
    </row>
    <row r="216" spans="2:61" ht="12.95" customHeight="1">
      <c r="C216" s="115" t="s">
        <v>319</v>
      </c>
      <c r="D216" s="100"/>
      <c r="E216" s="100"/>
      <c r="F216" s="100"/>
      <c r="G216" s="100"/>
      <c r="H216" s="100"/>
      <c r="I216" s="100"/>
      <c r="J216" s="100"/>
      <c r="K216" s="100"/>
      <c r="L216" s="100"/>
      <c r="M216" s="100"/>
      <c r="N216" s="100"/>
      <c r="O216" s="100"/>
      <c r="P216" s="100"/>
      <c r="Q216" s="100"/>
      <c r="R216" s="100"/>
      <c r="S216" s="100"/>
      <c r="T216" s="100"/>
      <c r="U216" s="100"/>
      <c r="V216" s="100"/>
      <c r="W216" s="100"/>
      <c r="X216" s="100"/>
      <c r="Y216" s="100"/>
      <c r="Z216" s="100"/>
      <c r="AA216" s="100"/>
      <c r="AB216" s="100"/>
      <c r="AC216" s="100"/>
      <c r="AD216" s="100"/>
      <c r="AE216" s="100"/>
      <c r="AF216" s="100"/>
      <c r="AG216" s="100"/>
      <c r="AH216" s="100"/>
      <c r="AJ216" s="115" t="s">
        <v>318</v>
      </c>
      <c r="AK216" s="100"/>
      <c r="AL216" s="100"/>
      <c r="AM216" s="100"/>
      <c r="AN216" s="100"/>
      <c r="AT216" s="115" t="s">
        <v>317</v>
      </c>
      <c r="AU216" s="100"/>
      <c r="AV216" s="100"/>
      <c r="AW216" s="100"/>
      <c r="AX216" s="100"/>
    </row>
    <row r="217" spans="2:61" ht="12.95" customHeight="1" thickBot="1">
      <c r="C217" s="115"/>
      <c r="D217" s="100"/>
      <c r="E217" s="100"/>
      <c r="F217" s="100"/>
      <c r="G217" s="100"/>
      <c r="H217" s="100"/>
      <c r="I217" s="100"/>
      <c r="J217" s="100"/>
      <c r="K217" s="100"/>
      <c r="L217" s="100"/>
      <c r="M217" s="100"/>
      <c r="N217" s="100"/>
      <c r="O217" s="100"/>
      <c r="P217" s="100"/>
      <c r="Q217" s="100"/>
      <c r="R217" s="100"/>
      <c r="S217" s="100"/>
      <c r="T217" s="100"/>
      <c r="U217" s="100"/>
      <c r="V217" s="100"/>
      <c r="W217" s="100"/>
      <c r="X217" s="100"/>
      <c r="Y217" s="100"/>
      <c r="Z217" s="100"/>
      <c r="AA217" s="100"/>
      <c r="AB217" s="100"/>
      <c r="AC217" s="100"/>
      <c r="AD217" s="100"/>
      <c r="AE217" s="100"/>
      <c r="AF217" s="100"/>
      <c r="AG217" s="100"/>
      <c r="AH217" s="100"/>
      <c r="AJ217" s="115"/>
      <c r="AK217" s="100"/>
      <c r="AL217" s="100"/>
      <c r="AM217" s="100"/>
      <c r="AN217" s="100"/>
      <c r="AT217" s="115"/>
      <c r="AU217" s="100"/>
      <c r="AV217" s="100"/>
      <c r="AW217" s="100"/>
      <c r="AX217" s="100"/>
    </row>
    <row r="218" spans="2:61" ht="12.95" customHeight="1" thickBot="1">
      <c r="C218" s="100"/>
      <c r="D218" s="185" t="str">
        <f t="shared" ref="D218:J218" si="27">AZ23</f>
        <v>A2</v>
      </c>
      <c r="E218" s="185" t="str">
        <f t="shared" si="27"/>
        <v>B2</v>
      </c>
      <c r="F218" s="185" t="str">
        <f t="shared" si="27"/>
        <v>C2</v>
      </c>
      <c r="G218" s="185" t="str">
        <f t="shared" si="27"/>
        <v>D2</v>
      </c>
      <c r="H218" s="185" t="str">
        <f t="shared" ca="1" si="27"/>
        <v>CD22</v>
      </c>
      <c r="I218" s="185" t="str">
        <f t="shared" ca="1" si="27"/>
        <v>BD22</v>
      </c>
      <c r="J218" s="184" t="str">
        <f t="shared" ca="1" si="27"/>
        <v>AD22</v>
      </c>
      <c r="K218" s="117"/>
      <c r="L218" s="117"/>
      <c r="M218" s="117"/>
      <c r="N218" s="117"/>
      <c r="O218" s="117"/>
      <c r="P218" s="117"/>
      <c r="Q218" s="117"/>
      <c r="R218" s="117"/>
      <c r="S218" s="117"/>
      <c r="T218" s="117"/>
      <c r="U218" s="117"/>
      <c r="V218" s="117"/>
      <c r="W218" s="117"/>
      <c r="X218" s="117"/>
      <c r="Y218" s="117"/>
      <c r="Z218" s="117"/>
      <c r="AA218" s="117"/>
      <c r="AB218" s="117"/>
      <c r="AC218" s="117"/>
      <c r="AD218" s="117"/>
      <c r="AE218" s="117"/>
      <c r="AF218" s="117"/>
      <c r="AG218" s="117"/>
      <c r="AH218" s="117"/>
      <c r="AJ218" s="100"/>
      <c r="AK218" s="185" t="str">
        <f t="shared" ref="AK218:AQ218" si="28">AZ23</f>
        <v>A2</v>
      </c>
      <c r="AL218" s="185" t="str">
        <f t="shared" si="28"/>
        <v>B2</v>
      </c>
      <c r="AM218" s="185" t="str">
        <f t="shared" si="28"/>
        <v>C2</v>
      </c>
      <c r="AN218" s="185" t="str">
        <f t="shared" si="28"/>
        <v>D2</v>
      </c>
      <c r="AO218" s="185" t="str">
        <f t="shared" ca="1" si="28"/>
        <v>CD22</v>
      </c>
      <c r="AP218" s="185" t="str">
        <f t="shared" ca="1" si="28"/>
        <v>BD22</v>
      </c>
      <c r="AQ218" s="184" t="str">
        <f t="shared" ca="1" si="28"/>
        <v>AD22</v>
      </c>
      <c r="AR218" s="114"/>
      <c r="AT218" s="100"/>
      <c r="AU218" s="185" t="str">
        <f t="shared" ref="AU218:BA218" si="29">AZ23</f>
        <v>A2</v>
      </c>
      <c r="AV218" s="185" t="str">
        <f t="shared" si="29"/>
        <v>B2</v>
      </c>
      <c r="AW218" s="185" t="str">
        <f t="shared" si="29"/>
        <v>C2</v>
      </c>
      <c r="AX218" s="185" t="str">
        <f t="shared" si="29"/>
        <v>D2</v>
      </c>
      <c r="AY218" s="185" t="str">
        <f t="shared" ca="1" si="29"/>
        <v>CD22</v>
      </c>
      <c r="AZ218" s="185" t="str">
        <f t="shared" ca="1" si="29"/>
        <v>BD22</v>
      </c>
      <c r="BA218" s="184" t="str">
        <f t="shared" ca="1" si="29"/>
        <v>AD22</v>
      </c>
    </row>
    <row r="219" spans="2:61" ht="12.95" customHeight="1">
      <c r="C219" s="183" t="s">
        <v>316</v>
      </c>
      <c r="D219" s="112">
        <f>INDEX(LINEST(L8_Mean,$AZ$24:$AZ$31,TRUE,TRUE),5,1)</f>
        <v>14246.719999999992</v>
      </c>
      <c r="E219" s="111">
        <f>INDEX(LINEST(L8_Mean,$AZ$24:$BA$31,TRUE,TRUE),5,1)</f>
        <v>15077.680555555549</v>
      </c>
      <c r="F219" s="111">
        <f>INDEX(LINEST(L8_Mean,$AZ$24:$BB$31,TRUE,TRUE),5,1)</f>
        <v>20738.160555555551</v>
      </c>
      <c r="G219" s="111">
        <f>INDEX(LINEST(L8_Mean,$AZ$24:$BC$31,TRUE,TRUE),5,1)</f>
        <v>20956.56555555555</v>
      </c>
      <c r="H219" s="111">
        <f ca="1">INDEX(LINEST(L8_Mean,$AZ$24:$BD$31,TRUE,TRUE),5,1)</f>
        <v>21734.05944444444</v>
      </c>
      <c r="I219" s="111">
        <f ca="1">INDEX(LINEST(L8_Mean,$AZ$24:$BE$31,TRUE,TRUE),5,1)</f>
        <v>23313.279444444437</v>
      </c>
      <c r="J219" s="109">
        <f ca="1">INDEX(LINEST(L8_Mean,$AZ$24:$BF$31,TRUE,TRUE),5,1)</f>
        <v>23906.106666666659</v>
      </c>
      <c r="K219" s="114"/>
      <c r="L219" s="114"/>
      <c r="M219" s="114"/>
      <c r="N219" s="114"/>
      <c r="O219" s="114"/>
      <c r="P219" s="114"/>
      <c r="Q219" s="114"/>
      <c r="R219" s="114"/>
      <c r="S219" s="114"/>
      <c r="T219" s="114"/>
      <c r="U219" s="114"/>
      <c r="V219" s="114"/>
      <c r="W219" s="114"/>
      <c r="X219" s="114"/>
      <c r="Y219" s="114"/>
      <c r="Z219" s="114"/>
      <c r="AA219" s="114"/>
      <c r="AB219" s="114"/>
      <c r="AC219" s="114"/>
      <c r="AD219" s="114"/>
      <c r="AE219" s="114"/>
      <c r="AF219" s="114"/>
      <c r="AG219" s="114"/>
      <c r="AH219" s="114"/>
      <c r="AJ219" s="183" t="s">
        <v>316</v>
      </c>
      <c r="AK219" s="112">
        <f>INDEX(LINEST(L8_Stdev,$AZ$24:$AZ$31,TRUE,TRUE),5,1)</f>
        <v>0.31534124728287916</v>
      </c>
      <c r="AL219" s="111">
        <f>INDEX(LINEST(L8_Stdev,$AZ$24:$BA$31,TRUE,TRUE),5,1)</f>
        <v>0.72613755096291444</v>
      </c>
      <c r="AM219" s="111">
        <f>INDEX(LINEST(L8_Stdev,$AZ$24:$BB$31,TRUE,TRUE),5,1)</f>
        <v>0.79406563652161921</v>
      </c>
      <c r="AN219" s="111">
        <f>INDEX(LINEST(L8_Stdev,$AZ$24:$BC$31,TRUE,TRUE),5,1)</f>
        <v>0.90790125383907261</v>
      </c>
      <c r="AO219" s="111">
        <f ca="1">INDEX(LINEST(L8_Stdev,$AZ$24:$BD$31,TRUE,TRUE),5,1)</f>
        <v>0.91106997828519232</v>
      </c>
      <c r="AP219" s="111">
        <f ca="1">INDEX(LINEST(L8_Stdev,$AZ$24:$BE$31,TRUE,TRUE),5,1)</f>
        <v>0.97558328617320123</v>
      </c>
      <c r="AQ219" s="109">
        <f ca="1">INDEX(LINEST(L8_Stdev,$AZ$24:$BF$31,TRUE,TRUE),5,1)</f>
        <v>1.0367144461768361</v>
      </c>
      <c r="AR219" s="114"/>
      <c r="AT219" s="183" t="s">
        <v>316</v>
      </c>
      <c r="AU219" s="112">
        <f>INDEX(LINEST(L8_SN,$AZ$24:$AZ$31,TRUE,TRUE),5,1)</f>
        <v>458.76355841679054</v>
      </c>
      <c r="AV219" s="111">
        <f>INDEX(LINEST(L8_SN,$AZ$24:$BA$31,TRUE,TRUE),5,1)</f>
        <v>464.76132679611351</v>
      </c>
      <c r="AW219" s="111">
        <f>INDEX(LINEST(L8_SN,$AZ$24:$BB$31,TRUE,TRUE),5,1)</f>
        <v>480.81932669110847</v>
      </c>
      <c r="AX219" s="111">
        <f>INDEX(LINEST(L8_SN,$AZ$24:$BC$31,TRUE,TRUE),5,1)</f>
        <v>488.93627867218839</v>
      </c>
      <c r="AY219" s="111">
        <f ca="1">INDEX(LINEST(L8_SN,$AZ$24:$BD$31,TRUE,TRUE),5,1)</f>
        <v>504.53066510304183</v>
      </c>
      <c r="AZ219" s="111">
        <f ca="1">INDEX(LINEST(L8_SN,$AZ$24:$BE$31,TRUE,TRUE),5,1)</f>
        <v>891.60819633013341</v>
      </c>
      <c r="BA219" s="109">
        <f ca="1">INDEX(LINEST(L8_SN,$AZ$24:$BF$31,TRUE,TRUE),5,1)</f>
        <v>894.00895865659504</v>
      </c>
    </row>
    <row r="220" spans="2:61" ht="12.95" customHeight="1" thickBot="1">
      <c r="C220" s="182" t="s">
        <v>315</v>
      </c>
      <c r="D220" s="171">
        <f>D219</f>
        <v>14246.719999999992</v>
      </c>
      <c r="E220" s="170">
        <f t="shared" ref="E220:J220" si="30">E219-D219</f>
        <v>830.96055555555722</v>
      </c>
      <c r="F220" s="170">
        <f t="shared" si="30"/>
        <v>5660.4800000000014</v>
      </c>
      <c r="G220" s="170">
        <f t="shared" si="30"/>
        <v>218.40499999999884</v>
      </c>
      <c r="H220" s="170">
        <f t="shared" ca="1" si="30"/>
        <v>777.49388888889007</v>
      </c>
      <c r="I220" s="170">
        <f t="shared" ca="1" si="30"/>
        <v>1579.2199999999975</v>
      </c>
      <c r="J220" s="169">
        <f t="shared" ca="1" si="30"/>
        <v>592.82722222222219</v>
      </c>
      <c r="K220" s="114"/>
      <c r="L220" s="114"/>
      <c r="M220" s="114"/>
      <c r="N220" s="114"/>
      <c r="O220" s="114"/>
      <c r="P220" s="114"/>
      <c r="Q220" s="114"/>
      <c r="R220" s="114"/>
      <c r="S220" s="114"/>
      <c r="T220" s="114"/>
      <c r="U220" s="114"/>
      <c r="V220" s="114"/>
      <c r="W220" s="114"/>
      <c r="X220" s="114"/>
      <c r="Y220" s="114"/>
      <c r="Z220" s="114"/>
      <c r="AA220" s="114"/>
      <c r="AB220" s="114"/>
      <c r="AC220" s="114"/>
      <c r="AD220" s="114"/>
      <c r="AE220" s="114"/>
      <c r="AF220" s="114"/>
      <c r="AG220" s="114"/>
      <c r="AH220" s="114"/>
      <c r="AJ220" s="182" t="s">
        <v>315</v>
      </c>
      <c r="AK220" s="171">
        <f>AK219</f>
        <v>0.31534124728287916</v>
      </c>
      <c r="AL220" s="170">
        <f t="shared" ref="AL220:AQ220" si="31">AL219-AK219</f>
        <v>0.41079630368003528</v>
      </c>
      <c r="AM220" s="170">
        <f t="shared" si="31"/>
        <v>6.7928085558704776E-2</v>
      </c>
      <c r="AN220" s="170">
        <f t="shared" si="31"/>
        <v>0.1138356173174534</v>
      </c>
      <c r="AO220" s="170">
        <f t="shared" ca="1" si="31"/>
        <v>3.1687244461197084E-3</v>
      </c>
      <c r="AP220" s="170">
        <f t="shared" ca="1" si="31"/>
        <v>6.4513307888008908E-2</v>
      </c>
      <c r="AQ220" s="169">
        <f t="shared" ca="1" si="31"/>
        <v>6.1131160003634832E-2</v>
      </c>
      <c r="AR220" s="114"/>
      <c r="AT220" s="182" t="s">
        <v>315</v>
      </c>
      <c r="AU220" s="171">
        <f>AU219</f>
        <v>458.76355841679054</v>
      </c>
      <c r="AV220" s="170">
        <f t="shared" ref="AV220:BA220" si="32">AV219-AU219</f>
        <v>5.997768379322963</v>
      </c>
      <c r="AW220" s="170">
        <f t="shared" si="32"/>
        <v>16.057999894994964</v>
      </c>
      <c r="AX220" s="170">
        <f t="shared" si="32"/>
        <v>8.1169519810799216</v>
      </c>
      <c r="AY220" s="170">
        <f t="shared" ca="1" si="32"/>
        <v>15.594386430853433</v>
      </c>
      <c r="AZ220" s="170">
        <f t="shared" ca="1" si="32"/>
        <v>387.07753122709158</v>
      </c>
      <c r="BA220" s="169">
        <f t="shared" ca="1" si="32"/>
        <v>2.4007623264616313</v>
      </c>
    </row>
    <row r="221" spans="2:61" ht="12.95" customHeight="1">
      <c r="C221" s="118"/>
      <c r="D221" s="117"/>
      <c r="E221" s="117"/>
      <c r="F221" s="117"/>
      <c r="G221" s="117"/>
      <c r="H221" s="117"/>
      <c r="I221" s="117"/>
      <c r="J221" s="117"/>
      <c r="K221" s="117"/>
      <c r="L221" s="117"/>
      <c r="M221" s="117"/>
      <c r="N221" s="117"/>
      <c r="O221" s="117"/>
      <c r="P221" s="117"/>
      <c r="Q221" s="117"/>
      <c r="R221" s="117"/>
      <c r="S221" s="117"/>
      <c r="T221" s="117"/>
      <c r="U221" s="117"/>
      <c r="V221" s="117"/>
      <c r="W221" s="117"/>
      <c r="X221" s="117"/>
      <c r="Y221" s="117"/>
      <c r="Z221" s="117"/>
      <c r="AA221" s="117"/>
      <c r="AB221" s="117"/>
      <c r="AC221" s="117"/>
      <c r="AD221" s="117"/>
      <c r="AE221" s="117"/>
      <c r="AF221" s="117"/>
      <c r="AG221" s="117"/>
      <c r="AH221" s="117"/>
      <c r="AJ221" s="118"/>
      <c r="AK221" s="117"/>
      <c r="AL221" s="117"/>
      <c r="AM221" s="117"/>
      <c r="AN221" s="100"/>
      <c r="AT221" s="118"/>
      <c r="AU221" s="117"/>
      <c r="AV221" s="117"/>
      <c r="AW221" s="117"/>
      <c r="AX221" s="100"/>
    </row>
    <row r="222" spans="2:61" ht="12.95" customHeight="1">
      <c r="C222" s="115" t="s">
        <v>314</v>
      </c>
      <c r="AJ222" s="115" t="s">
        <v>313</v>
      </c>
      <c r="AN222" s="100"/>
      <c r="AT222" s="115" t="s">
        <v>312</v>
      </c>
      <c r="AX222" s="100"/>
    </row>
    <row r="223" spans="2:61" ht="12.95" customHeight="1" thickBot="1">
      <c r="B223" s="110"/>
      <c r="AI223" s="110"/>
      <c r="AN223" s="100"/>
      <c r="AO223" s="110"/>
      <c r="AP223" s="110"/>
      <c r="AQ223" s="110"/>
      <c r="AR223" s="110"/>
      <c r="AS223" s="110"/>
      <c r="AX223" s="100"/>
      <c r="AY223" s="110"/>
      <c r="AZ223" s="110"/>
      <c r="BA223" s="110"/>
      <c r="BB223" s="110"/>
      <c r="BC223" s="110"/>
      <c r="BD223" s="110"/>
      <c r="BE223" s="110"/>
      <c r="BF223" s="110"/>
      <c r="BG223" s="110"/>
      <c r="BH223" s="110"/>
      <c r="BI223" s="110"/>
    </row>
    <row r="224" spans="2:61" ht="12.95" customHeight="1">
      <c r="C224" s="116" t="s">
        <v>311</v>
      </c>
      <c r="D224" s="181" t="str">
        <f>A_name</f>
        <v>Hook</v>
      </c>
      <c r="E224" s="180" t="str">
        <f>B_name</f>
        <v>Arm Length</v>
      </c>
      <c r="F224" s="180" t="str">
        <f>C_name</f>
        <v>Start Angle</v>
      </c>
      <c r="G224" s="180" t="str">
        <f>D_name</f>
        <v>Stop Angle</v>
      </c>
      <c r="H224" s="180" t="str">
        <f>Interaction1_name</f>
        <v>Start Angle*
Stop Angle</v>
      </c>
      <c r="I224" s="180" t="str">
        <f>Interaction2_name</f>
        <v>Arm Length*
Stop Angle</v>
      </c>
      <c r="J224" s="179" t="str">
        <f>Interaction3_name</f>
        <v>Hook*
Stop Angle</v>
      </c>
      <c r="K224" s="114"/>
      <c r="L224" s="114"/>
      <c r="M224" s="114"/>
      <c r="N224" s="114"/>
      <c r="O224" s="114"/>
      <c r="P224" s="114"/>
      <c r="Q224" s="114"/>
      <c r="R224" s="114"/>
      <c r="S224" s="114"/>
      <c r="T224" s="114"/>
      <c r="U224" s="114"/>
      <c r="V224" s="114"/>
      <c r="W224" s="114"/>
      <c r="X224" s="114"/>
      <c r="Y224" s="114"/>
      <c r="Z224" s="114"/>
      <c r="AA224" s="114"/>
      <c r="AB224" s="114"/>
      <c r="AC224" s="114"/>
      <c r="AD224" s="114"/>
      <c r="AE224" s="114"/>
      <c r="AF224" s="114"/>
      <c r="AG224" s="114"/>
      <c r="AH224" s="114"/>
      <c r="AJ224" s="116" t="s">
        <v>311</v>
      </c>
      <c r="AK224" s="181" t="str">
        <f>A_name</f>
        <v>Hook</v>
      </c>
      <c r="AL224" s="180" t="str">
        <f>B_name</f>
        <v>Arm Length</v>
      </c>
      <c r="AM224" s="180" t="str">
        <f>C_name</f>
        <v>Start Angle</v>
      </c>
      <c r="AN224" s="180" t="str">
        <f>D_name</f>
        <v>Stop Angle</v>
      </c>
      <c r="AO224" s="180" t="str">
        <f>Interaction1_name</f>
        <v>Start Angle*
Stop Angle</v>
      </c>
      <c r="AP224" s="180" t="str">
        <f>Interaction2_name</f>
        <v>Arm Length*
Stop Angle</v>
      </c>
      <c r="AQ224" s="179" t="str">
        <f>Interaction3_name</f>
        <v>Hook*
Stop Angle</v>
      </c>
      <c r="AR224" s="117"/>
      <c r="AT224" s="116" t="s">
        <v>311</v>
      </c>
      <c r="AU224" s="181" t="str">
        <f>A_name</f>
        <v>Hook</v>
      </c>
      <c r="AV224" s="180" t="str">
        <f>B_name</f>
        <v>Arm Length</v>
      </c>
      <c r="AW224" s="180" t="str">
        <f>C_name</f>
        <v>Start Angle</v>
      </c>
      <c r="AX224" s="180" t="str">
        <f>D_name</f>
        <v>Stop Angle</v>
      </c>
      <c r="AY224" s="180" t="str">
        <f>Interaction1_name</f>
        <v>Start Angle*
Stop Angle</v>
      </c>
      <c r="AZ224" s="180" t="str">
        <f>Interaction2_name</f>
        <v>Arm Length*
Stop Angle</v>
      </c>
      <c r="BA224" s="179" t="str">
        <f>Interaction3_name</f>
        <v>Hook*
Stop Angle</v>
      </c>
      <c r="BB224" s="110"/>
      <c r="BC224" s="110"/>
      <c r="BD224" s="110"/>
      <c r="BE224" s="110"/>
      <c r="BF224" s="110"/>
      <c r="BG224" s="110"/>
      <c r="BH224" s="110"/>
      <c r="BI224" s="110"/>
    </row>
    <row r="225" spans="2:61" ht="12.95" customHeight="1" thickBot="1">
      <c r="C225" s="116">
        <f ca="1">J219</f>
        <v>23906.106666666659</v>
      </c>
      <c r="D225" s="171">
        <f t="shared" ref="D225:J225" ca="1" si="33">100*(D220/$C$225)</f>
        <v>59.594480183027144</v>
      </c>
      <c r="E225" s="170">
        <f t="shared" ca="1" si="33"/>
        <v>3.4759342754636089</v>
      </c>
      <c r="F225" s="170">
        <f t="shared" ca="1" si="33"/>
        <v>23.677966801230159</v>
      </c>
      <c r="G225" s="170">
        <f t="shared" ca="1" si="33"/>
        <v>0.91359502007296967</v>
      </c>
      <c r="H225" s="170">
        <f t="shared" ca="1" si="33"/>
        <v>3.2522815183995815</v>
      </c>
      <c r="I225" s="170">
        <f t="shared" ca="1" si="33"/>
        <v>6.6059271884784723</v>
      </c>
      <c r="J225" s="169">
        <f t="shared" ca="1" si="33"/>
        <v>2.4798150133280692</v>
      </c>
      <c r="K225" s="114"/>
      <c r="L225" s="114"/>
      <c r="M225" s="114"/>
      <c r="N225" s="114"/>
      <c r="O225" s="114"/>
      <c r="P225" s="114"/>
      <c r="Q225" s="114"/>
      <c r="R225" s="114"/>
      <c r="S225" s="114"/>
      <c r="T225" s="114"/>
      <c r="U225" s="114"/>
      <c r="V225" s="114"/>
      <c r="W225" s="114"/>
      <c r="X225" s="114"/>
      <c r="Y225" s="114"/>
      <c r="Z225" s="114"/>
      <c r="AA225" s="114"/>
      <c r="AB225" s="114"/>
      <c r="AC225" s="114"/>
      <c r="AD225" s="114"/>
      <c r="AE225" s="114"/>
      <c r="AF225" s="114"/>
      <c r="AG225" s="114"/>
      <c r="AH225" s="114"/>
      <c r="AJ225" s="116">
        <f ca="1">AQ219</f>
        <v>1.0367144461768361</v>
      </c>
      <c r="AK225" s="171">
        <f t="shared" ref="AK225:AQ225" ca="1" si="34">100*(AK220/$AJ$225)</f>
        <v>30.417367911268624</v>
      </c>
      <c r="AL225" s="170">
        <f t="shared" ca="1" si="34"/>
        <v>39.624826797288044</v>
      </c>
      <c r="AM225" s="170">
        <f t="shared" ca="1" si="34"/>
        <v>6.5522464560234406</v>
      </c>
      <c r="AN225" s="170">
        <f t="shared" ca="1" si="34"/>
        <v>10.980421632712163</v>
      </c>
      <c r="AO225" s="170">
        <f t="shared" ca="1" si="34"/>
        <v>0.30565065026394045</v>
      </c>
      <c r="AP225" s="170">
        <f t="shared" ca="1" si="34"/>
        <v>6.2228618619060549</v>
      </c>
      <c r="AQ225" s="169">
        <f t="shared" ca="1" si="34"/>
        <v>5.8966246905377329</v>
      </c>
      <c r="AR225" s="114"/>
      <c r="AT225" s="116">
        <f ca="1">BA219</f>
        <v>894.00895865659504</v>
      </c>
      <c r="AU225" s="171">
        <f t="shared" ref="AU225:BA225" ca="1" si="35">100*(AU220/$AT$225)</f>
        <v>51.315320050725568</v>
      </c>
      <c r="AV225" s="170">
        <f t="shared" ca="1" si="35"/>
        <v>0.67088459475122708</v>
      </c>
      <c r="AW225" s="170">
        <f t="shared" ca="1" si="35"/>
        <v>1.7961788569909769</v>
      </c>
      <c r="AX225" s="170">
        <f t="shared" ca="1" si="35"/>
        <v>0.90792736498715443</v>
      </c>
      <c r="AY225" s="170">
        <f t="shared" ca="1" si="35"/>
        <v>1.7443210473289585</v>
      </c>
      <c r="AZ225" s="170">
        <f t="shared" ca="1" si="35"/>
        <v>43.296829128954514</v>
      </c>
      <c r="BA225" s="169">
        <f t="shared" ca="1" si="35"/>
        <v>0.26853895626160135</v>
      </c>
      <c r="BB225" s="110"/>
      <c r="BC225" s="110"/>
      <c r="BD225" s="110"/>
      <c r="BE225" s="110"/>
      <c r="BF225" s="110"/>
      <c r="BG225" s="110"/>
      <c r="BH225" s="110"/>
      <c r="BI225" s="110"/>
    </row>
    <row r="226" spans="2:61" ht="12.95" customHeight="1">
      <c r="AN226" s="100"/>
      <c r="AX226" s="100"/>
      <c r="AY226" s="110"/>
      <c r="AZ226" s="110"/>
      <c r="BA226" s="110"/>
      <c r="BB226" s="110"/>
      <c r="BC226" s="110"/>
      <c r="BD226" s="110"/>
      <c r="BE226" s="110"/>
      <c r="BF226" s="110"/>
      <c r="BG226" s="110"/>
      <c r="BH226" s="110"/>
      <c r="BI226" s="110"/>
    </row>
    <row r="227" spans="2:61" ht="12.95" customHeight="1">
      <c r="C227" s="115" t="s">
        <v>310</v>
      </c>
      <c r="AJ227" s="115" t="s">
        <v>309</v>
      </c>
      <c r="AN227" s="100"/>
      <c r="AT227" s="115" t="s">
        <v>308</v>
      </c>
      <c r="AX227" s="100"/>
      <c r="AY227" s="110"/>
      <c r="AZ227" s="110"/>
      <c r="BA227" s="110"/>
      <c r="BB227" s="110"/>
      <c r="BC227" s="110"/>
      <c r="BD227" s="110"/>
      <c r="BE227" s="110"/>
      <c r="BF227" s="110"/>
      <c r="BG227" s="110"/>
      <c r="BH227" s="110"/>
      <c r="BI227" s="110"/>
    </row>
    <row r="228" spans="2:61" ht="12.95" customHeight="1" thickBot="1">
      <c r="AN228" s="100"/>
      <c r="AX228" s="100"/>
      <c r="AY228" s="110"/>
      <c r="AZ228" s="110"/>
      <c r="BA228" s="110"/>
      <c r="BB228" s="110"/>
      <c r="BC228" s="110"/>
      <c r="BD228" s="110"/>
      <c r="BE228" s="110"/>
      <c r="BF228" s="110"/>
      <c r="BG228" s="110"/>
      <c r="BH228" s="110"/>
      <c r="BI228" s="110"/>
    </row>
    <row r="229" spans="2:61" ht="12.95" customHeight="1">
      <c r="D229" s="181" t="str">
        <f t="array" ref="D229:J230">INDEX(D224:J225,{1;2},MATCH(TRANSPOSE(ROW(INDIRECT("1:"&amp;COUNT(D225:J225)))),ROUND(PERCENTRANK(RANK(D225:J225,D225:J225)+COLUMN(D225:J225)/COLUMN(J225),RANK(D225:J225,D225:J225)+COLUMN(D225:J225)/COLUMN(J225),30)*(COUNT(D225:J225)-1),0)+1,0))</f>
        <v>Hook</v>
      </c>
      <c r="E229" s="180" t="str">
        <v>Start Angle</v>
      </c>
      <c r="F229" s="180" t="str">
        <v>Arm Length*
Stop Angle</v>
      </c>
      <c r="G229" s="180" t="str">
        <v>Arm Length</v>
      </c>
      <c r="H229" s="180" t="str">
        <v>Start Angle*
Stop Angle</v>
      </c>
      <c r="I229" s="180" t="str">
        <v>Hook*
Stop Angle</v>
      </c>
      <c r="J229" s="179" t="str">
        <v>Stop Angle</v>
      </c>
      <c r="K229" s="114"/>
      <c r="L229" s="114"/>
      <c r="M229" s="114"/>
      <c r="N229" s="114"/>
      <c r="O229" s="114"/>
      <c r="P229" s="114"/>
      <c r="Q229" s="114"/>
      <c r="R229" s="114"/>
      <c r="S229" s="114"/>
      <c r="T229" s="114"/>
      <c r="U229" s="114"/>
      <c r="V229" s="114"/>
      <c r="W229" s="114"/>
      <c r="X229" s="114"/>
      <c r="Y229" s="114"/>
      <c r="Z229" s="114"/>
      <c r="AA229" s="114"/>
      <c r="AB229" s="114"/>
      <c r="AC229" s="114"/>
      <c r="AD229" s="114"/>
      <c r="AE229" s="114"/>
      <c r="AF229" s="114"/>
      <c r="AG229" s="114"/>
      <c r="AH229" s="114"/>
      <c r="AK229" s="181" t="str">
        <f t="array" ref="AK229:AQ230">INDEX(AK224:AQ225,{1;2},MATCH(TRANSPOSE(ROW(INDIRECT("1:"&amp;COUNT(AK225:AQ225)))),ROUND(PERCENTRANK(RANK(AK225:AQ225,AK225:AQ225)+COLUMN(AK225:AQ225)/COLUMN(AQ225),RANK(AK225:AQ225,AK225:AQ225)+COLUMN(AK225:AQ225)/COLUMN(AQ225),30)*(COUNT(AK225:AQ225)-1),0)+1,0))</f>
        <v>Arm Length</v>
      </c>
      <c r="AL229" s="180" t="str">
        <v>Hook</v>
      </c>
      <c r="AM229" s="180" t="str">
        <v>Stop Angle</v>
      </c>
      <c r="AN229" s="180" t="str">
        <v>Start Angle</v>
      </c>
      <c r="AO229" s="180" t="str">
        <v>Arm Length*
Stop Angle</v>
      </c>
      <c r="AP229" s="180" t="str">
        <v>Hook*
Stop Angle</v>
      </c>
      <c r="AQ229" s="179" t="str">
        <v>Start Angle*
Stop Angle</v>
      </c>
      <c r="AR229" s="110"/>
      <c r="AU229" s="181" t="str">
        <f t="array" ref="AU229:BA230">INDEX(AU224:BA225,{1;2},MATCH(TRANSPOSE(ROW(INDIRECT("1:"&amp;COUNT(AU225:BA225)))),ROUND(PERCENTRANK(RANK(AU225:BA225,AU225:BA225)+COLUMN(AU225:BA225)/COLUMN(BA225),RANK(AU225:BA225,AU225:BA225)+COLUMN(AU225:BA225)/COLUMN(BA225),30)*(COUNT(AU225:BA225)-1),0)+1,0))</f>
        <v>Hook</v>
      </c>
      <c r="AV229" s="180" t="str">
        <v>Arm Length*
Stop Angle</v>
      </c>
      <c r="AW229" s="180" t="str">
        <v>Start Angle</v>
      </c>
      <c r="AX229" s="180" t="str">
        <v>Start Angle*
Stop Angle</v>
      </c>
      <c r="AY229" s="180" t="str">
        <v>Stop Angle</v>
      </c>
      <c r="AZ229" s="180" t="str">
        <v>Arm Length</v>
      </c>
      <c r="BA229" s="179" t="str">
        <v>Hook*
Stop Angle</v>
      </c>
      <c r="BB229" s="110"/>
      <c r="BC229" s="110"/>
      <c r="BD229" s="110"/>
      <c r="BE229" s="110"/>
      <c r="BF229" s="110"/>
      <c r="BG229" s="110"/>
      <c r="BH229" s="110"/>
      <c r="BI229" s="110"/>
    </row>
    <row r="230" spans="2:61" ht="12.95" customHeight="1" thickBot="1">
      <c r="D230" s="171">
        <v>59.594480183027144</v>
      </c>
      <c r="E230" s="170">
        <v>23.677966801230159</v>
      </c>
      <c r="F230" s="170">
        <v>6.6059271884784723</v>
      </c>
      <c r="G230" s="170">
        <v>3.4759342754636089</v>
      </c>
      <c r="H230" s="170">
        <v>3.2522815183995815</v>
      </c>
      <c r="I230" s="170">
        <v>2.4798150133280692</v>
      </c>
      <c r="J230" s="169">
        <v>0.91359502007296967</v>
      </c>
      <c r="K230" s="114"/>
      <c r="L230" s="114"/>
      <c r="M230" s="114"/>
      <c r="N230" s="114"/>
      <c r="O230" s="114"/>
      <c r="P230" s="114"/>
      <c r="Q230" s="114"/>
      <c r="R230" s="114"/>
      <c r="S230" s="114"/>
      <c r="T230" s="114"/>
      <c r="U230" s="114"/>
      <c r="V230" s="114"/>
      <c r="W230" s="114"/>
      <c r="X230" s="114"/>
      <c r="Y230" s="114"/>
      <c r="Z230" s="114"/>
      <c r="AA230" s="114"/>
      <c r="AB230" s="114"/>
      <c r="AC230" s="114"/>
      <c r="AD230" s="114"/>
      <c r="AE230" s="114"/>
      <c r="AF230" s="114"/>
      <c r="AG230" s="114"/>
      <c r="AH230" s="114"/>
      <c r="AK230" s="171">
        <v>39.624826797288044</v>
      </c>
      <c r="AL230" s="170">
        <v>30.417367911268624</v>
      </c>
      <c r="AM230" s="170">
        <v>10.980421632712163</v>
      </c>
      <c r="AN230" s="170">
        <v>6.5522464560234406</v>
      </c>
      <c r="AO230" s="170">
        <v>6.2228618619060549</v>
      </c>
      <c r="AP230" s="170">
        <v>5.8966246905377329</v>
      </c>
      <c r="AQ230" s="169">
        <v>0.30565065026394045</v>
      </c>
      <c r="AR230" s="110"/>
      <c r="AU230" s="171">
        <v>51.315320050725568</v>
      </c>
      <c r="AV230" s="170">
        <v>43.296829128954514</v>
      </c>
      <c r="AW230" s="170">
        <v>1.7961788569909769</v>
      </c>
      <c r="AX230" s="170">
        <v>1.7443210473289585</v>
      </c>
      <c r="AY230" s="170">
        <v>0.90792736498715443</v>
      </c>
      <c r="AZ230" s="170">
        <v>0.67088459475122708</v>
      </c>
      <c r="BA230" s="169">
        <v>0.26853895626160135</v>
      </c>
      <c r="BB230" s="110"/>
      <c r="BC230" s="110"/>
      <c r="BD230" s="110"/>
      <c r="BE230" s="110"/>
      <c r="BF230" s="110"/>
      <c r="BG230" s="110"/>
      <c r="BH230" s="110"/>
      <c r="BI230" s="110"/>
    </row>
    <row r="231" spans="2:61" ht="12.95" customHeight="1">
      <c r="B231" s="110"/>
      <c r="C231" s="100"/>
      <c r="D231" s="100"/>
      <c r="E231" s="100"/>
      <c r="F231" s="100"/>
      <c r="G231" s="100"/>
      <c r="H231" s="100"/>
      <c r="I231" s="100"/>
      <c r="J231" s="100"/>
      <c r="K231" s="100"/>
      <c r="L231" s="100"/>
      <c r="M231" s="100"/>
      <c r="N231" s="100"/>
      <c r="O231" s="100"/>
      <c r="P231" s="100"/>
      <c r="Q231" s="100"/>
      <c r="R231" s="100"/>
      <c r="S231" s="100"/>
      <c r="T231" s="100"/>
      <c r="U231" s="100"/>
      <c r="V231" s="100"/>
      <c r="W231" s="100"/>
      <c r="X231" s="100"/>
      <c r="Y231" s="100"/>
      <c r="Z231" s="100"/>
      <c r="AA231" s="100"/>
      <c r="AB231" s="100"/>
      <c r="AC231" s="100"/>
      <c r="AD231" s="100"/>
      <c r="AE231" s="100"/>
      <c r="AF231" s="100"/>
      <c r="AG231" s="100"/>
      <c r="AH231" s="100"/>
      <c r="AI231" s="110"/>
      <c r="AJ231" s="100"/>
      <c r="AK231" s="100"/>
      <c r="AL231" s="100"/>
      <c r="AM231" s="100"/>
      <c r="AN231" s="100"/>
      <c r="AO231" s="110"/>
      <c r="AP231" s="110"/>
      <c r="AQ231" s="110"/>
      <c r="AR231" s="110"/>
      <c r="AS231" s="110"/>
      <c r="AT231" s="100"/>
      <c r="AU231" s="100"/>
      <c r="AV231" s="100"/>
      <c r="AW231" s="100"/>
      <c r="AX231" s="100"/>
      <c r="AY231" s="110"/>
      <c r="AZ231" s="110"/>
      <c r="BA231" s="110"/>
      <c r="BB231" s="110"/>
      <c r="BC231" s="110"/>
      <c r="BD231" s="110"/>
      <c r="BE231" s="110"/>
      <c r="BF231" s="110"/>
      <c r="BG231" s="110"/>
      <c r="BH231" s="110"/>
      <c r="BI231" s="110"/>
    </row>
    <row r="232" spans="2:61" ht="12.95" customHeight="1">
      <c r="C232" s="100"/>
      <c r="D232" s="100"/>
      <c r="E232" s="100"/>
      <c r="F232" s="100"/>
      <c r="G232" s="100"/>
      <c r="H232" s="100"/>
      <c r="I232" s="100"/>
      <c r="J232" s="100"/>
      <c r="K232" s="100"/>
      <c r="L232" s="100"/>
      <c r="M232" s="100"/>
      <c r="N232" s="100"/>
      <c r="O232" s="100"/>
      <c r="P232" s="100"/>
      <c r="Q232" s="100"/>
      <c r="R232" s="100"/>
      <c r="S232" s="100"/>
      <c r="T232" s="100"/>
      <c r="U232" s="100"/>
      <c r="V232" s="100"/>
      <c r="W232" s="100"/>
      <c r="X232" s="100"/>
      <c r="Y232" s="100"/>
      <c r="Z232" s="100"/>
      <c r="AA232" s="100"/>
      <c r="AB232" s="100"/>
      <c r="AC232" s="100"/>
      <c r="AD232" s="100"/>
      <c r="AE232" s="100"/>
      <c r="AF232" s="100"/>
      <c r="AG232" s="100"/>
      <c r="AH232" s="100"/>
      <c r="AJ232" s="100"/>
      <c r="AK232" s="100"/>
      <c r="AL232" s="100"/>
      <c r="AM232" s="100"/>
      <c r="AN232" s="100"/>
      <c r="AT232" s="100"/>
      <c r="AU232" s="100"/>
      <c r="AV232" s="100"/>
      <c r="AW232" s="100"/>
      <c r="AX232" s="100"/>
      <c r="AY232" s="110"/>
      <c r="AZ232" s="110"/>
      <c r="BA232" s="110"/>
      <c r="BB232" s="110"/>
      <c r="BC232" s="110"/>
      <c r="BD232" s="110"/>
      <c r="BE232" s="110"/>
      <c r="BF232" s="110"/>
      <c r="BG232" s="110"/>
      <c r="BH232" s="110"/>
      <c r="BI232" s="110"/>
    </row>
    <row r="233" spans="2:61" ht="12.95" customHeight="1">
      <c r="C233" s="113" t="s">
        <v>307</v>
      </c>
      <c r="D233" s="100"/>
      <c r="E233" s="100"/>
      <c r="AJ233" s="113" t="s">
        <v>306</v>
      </c>
      <c r="AK233" s="100"/>
      <c r="AL233" s="100"/>
      <c r="AT233" s="113" t="s">
        <v>305</v>
      </c>
      <c r="AU233" s="100"/>
      <c r="AV233" s="100"/>
      <c r="AX233" s="100"/>
      <c r="AY233" s="110"/>
      <c r="AZ233" s="110"/>
      <c r="BA233" s="110"/>
      <c r="BB233" s="110"/>
      <c r="BC233" s="110"/>
      <c r="BD233" s="110"/>
      <c r="BE233" s="110"/>
      <c r="BF233" s="110"/>
      <c r="BG233" s="110"/>
      <c r="BH233" s="110"/>
      <c r="BI233" s="110"/>
    </row>
    <row r="234" spans="2:61" ht="12.95" customHeight="1" thickBot="1">
      <c r="C234" s="100"/>
      <c r="D234" s="100"/>
      <c r="E234" s="100"/>
      <c r="AJ234" s="100"/>
      <c r="AK234" s="100"/>
      <c r="AL234" s="100"/>
      <c r="AT234" s="100"/>
      <c r="AU234" s="100"/>
      <c r="AV234" s="100"/>
      <c r="AX234" s="100"/>
      <c r="AY234" s="110"/>
      <c r="AZ234" s="110"/>
      <c r="BA234" s="110"/>
      <c r="BB234" s="110"/>
      <c r="BC234" s="110"/>
      <c r="BD234" s="110"/>
      <c r="BE234" s="110"/>
      <c r="BF234" s="110"/>
      <c r="BG234" s="110"/>
      <c r="BH234" s="110"/>
      <c r="BI234" s="110"/>
    </row>
    <row r="235" spans="2:61" ht="13.5" thickBot="1">
      <c r="C235" s="178"/>
      <c r="D235" s="177" t="str">
        <f>A_name</f>
        <v>Hook</v>
      </c>
      <c r="E235" s="177" t="str">
        <f>B_name</f>
        <v>Arm Length</v>
      </c>
      <c r="F235" s="177" t="str">
        <f>C_name</f>
        <v>Start Angle</v>
      </c>
      <c r="G235" s="177" t="str">
        <f>D_name</f>
        <v>Stop Angle</v>
      </c>
      <c r="H235" s="176" t="s">
        <v>304</v>
      </c>
      <c r="I235" s="110"/>
      <c r="J235" s="110"/>
      <c r="K235" s="110"/>
      <c r="L235" s="110"/>
      <c r="M235" s="110"/>
      <c r="N235" s="110"/>
      <c r="O235" s="110"/>
      <c r="P235" s="110"/>
      <c r="Q235" s="110"/>
      <c r="R235" s="110"/>
      <c r="S235" s="110"/>
      <c r="T235" s="110"/>
      <c r="U235" s="110"/>
      <c r="V235" s="110"/>
      <c r="W235" s="110"/>
      <c r="X235" s="110"/>
      <c r="Y235" s="110"/>
      <c r="Z235" s="110"/>
      <c r="AA235" s="110"/>
      <c r="AB235" s="110"/>
      <c r="AC235" s="110"/>
      <c r="AD235" s="110"/>
      <c r="AE235" s="110"/>
      <c r="AF235" s="110"/>
      <c r="AG235" s="110"/>
      <c r="AH235" s="110"/>
      <c r="AJ235" s="178"/>
      <c r="AK235" s="177" t="str">
        <f>A_name</f>
        <v>Hook</v>
      </c>
      <c r="AL235" s="177" t="str">
        <f>B_name</f>
        <v>Arm Length</v>
      </c>
      <c r="AM235" s="177" t="str">
        <f>C_name</f>
        <v>Start Angle</v>
      </c>
      <c r="AN235" s="177" t="str">
        <f>D_name</f>
        <v>Stop Angle</v>
      </c>
      <c r="AO235" s="176" t="s">
        <v>304</v>
      </c>
      <c r="AT235" s="178"/>
      <c r="AU235" s="177" t="str">
        <f>A_name</f>
        <v>Hook</v>
      </c>
      <c r="AV235" s="177" t="str">
        <f>B_name</f>
        <v>Arm Length</v>
      </c>
      <c r="AW235" s="177" t="str">
        <f>C_name</f>
        <v>Start Angle</v>
      </c>
      <c r="AX235" s="177" t="str">
        <f>D_name</f>
        <v>Stop Angle</v>
      </c>
      <c r="AY235" s="176" t="s">
        <v>304</v>
      </c>
      <c r="AZ235" s="110"/>
      <c r="BA235" s="110"/>
      <c r="BB235" s="110"/>
      <c r="BC235" s="110"/>
      <c r="BD235" s="110"/>
      <c r="BE235" s="110"/>
      <c r="BF235" s="110"/>
      <c r="BG235" s="110"/>
      <c r="BH235" s="110"/>
      <c r="BI235" s="110"/>
    </row>
    <row r="236" spans="2:61">
      <c r="C236" s="112" t="str">
        <f>A_1</f>
        <v>Bottom</v>
      </c>
      <c r="D236" s="111">
        <f>D195</f>
        <v>36.6</v>
      </c>
      <c r="E236" s="104"/>
      <c r="F236" s="104"/>
      <c r="G236" s="104"/>
      <c r="H236" s="109">
        <f t="shared" ref="H236:H243" si="36">AVERAGE(L8_Mean)</f>
        <v>78.8</v>
      </c>
      <c r="I236" s="110"/>
      <c r="J236" s="110"/>
      <c r="K236" s="110"/>
      <c r="L236" s="110"/>
      <c r="M236" s="110"/>
      <c r="N236" s="110"/>
      <c r="O236" s="110"/>
      <c r="P236" s="110"/>
      <c r="Q236" s="110"/>
      <c r="R236" s="110"/>
      <c r="S236" s="110"/>
      <c r="T236" s="110"/>
      <c r="U236" s="110"/>
      <c r="V236" s="110"/>
      <c r="W236" s="110"/>
      <c r="X236" s="110"/>
      <c r="Y236" s="110"/>
      <c r="Z236" s="110"/>
      <c r="AA236" s="110"/>
      <c r="AB236" s="110"/>
      <c r="AC236" s="110"/>
      <c r="AD236" s="110"/>
      <c r="AE236" s="110"/>
      <c r="AF236" s="110"/>
      <c r="AG236" s="110"/>
      <c r="AH236" s="110"/>
      <c r="AJ236" s="112" t="str">
        <f>A_1</f>
        <v>Bottom</v>
      </c>
      <c r="AK236" s="111">
        <f>AK195</f>
        <v>1.0819473678831886</v>
      </c>
      <c r="AL236" s="104"/>
      <c r="AM236" s="104"/>
      <c r="AN236" s="104"/>
      <c r="AO236" s="109">
        <f t="shared" ref="AO236:AO243" si="37">AVERAGE(L8_Stdev)</f>
        <v>0.88340856585607874</v>
      </c>
      <c r="AT236" s="112" t="str">
        <f>A_1</f>
        <v>Bottom</v>
      </c>
      <c r="AU236" s="111">
        <f>AU195</f>
        <v>-19.853278480118643</v>
      </c>
      <c r="AV236" s="104"/>
      <c r="AW236" s="104"/>
      <c r="AX236" s="104"/>
      <c r="AY236" s="109">
        <f t="shared" ref="AY236:AY243" si="38">AVERAGE(L8_SN)</f>
        <v>-27.425955998810352</v>
      </c>
    </row>
    <row r="237" spans="2:61">
      <c r="C237" s="174" t="str">
        <f>A_2</f>
        <v>Top</v>
      </c>
      <c r="D237" s="173">
        <f>D196</f>
        <v>120.99999999999999</v>
      </c>
      <c r="E237" s="175"/>
      <c r="F237" s="175"/>
      <c r="G237" s="175"/>
      <c r="H237" s="172">
        <f t="shared" si="36"/>
        <v>78.8</v>
      </c>
      <c r="I237" s="110"/>
      <c r="J237" s="110"/>
      <c r="K237" s="110"/>
      <c r="L237" s="110"/>
      <c r="M237" s="110"/>
      <c r="N237" s="110"/>
      <c r="O237" s="110"/>
      <c r="P237" s="110"/>
      <c r="Q237" s="110"/>
      <c r="R237" s="110"/>
      <c r="S237" s="110"/>
      <c r="T237" s="110"/>
      <c r="U237" s="110"/>
      <c r="V237" s="110"/>
      <c r="W237" s="110"/>
      <c r="X237" s="110"/>
      <c r="Y237" s="110"/>
      <c r="Z237" s="110"/>
      <c r="AA237" s="110"/>
      <c r="AB237" s="110"/>
      <c r="AC237" s="110"/>
      <c r="AD237" s="110"/>
      <c r="AE237" s="110"/>
      <c r="AF237" s="110"/>
      <c r="AG237" s="110"/>
      <c r="AH237" s="110"/>
      <c r="AJ237" s="174" t="str">
        <f>A_2</f>
        <v>Top</v>
      </c>
      <c r="AK237" s="173">
        <f>AK196</f>
        <v>0.68486976382896891</v>
      </c>
      <c r="AL237" s="175"/>
      <c r="AM237" s="175"/>
      <c r="AN237" s="175"/>
      <c r="AO237" s="172">
        <f t="shared" si="37"/>
        <v>0.88340856585607874</v>
      </c>
      <c r="AT237" s="174" t="str">
        <f>A_2</f>
        <v>Top</v>
      </c>
      <c r="AU237" s="173">
        <f>AU196</f>
        <v>-34.998633517502057</v>
      </c>
      <c r="AV237" s="175"/>
      <c r="AW237" s="175"/>
      <c r="AX237" s="175"/>
      <c r="AY237" s="172">
        <f t="shared" si="38"/>
        <v>-27.425955998810352</v>
      </c>
    </row>
    <row r="238" spans="2:61">
      <c r="C238" s="174" t="str">
        <f>B_1</f>
        <v>Short</v>
      </c>
      <c r="D238" s="173"/>
      <c r="E238" s="173">
        <f>E195</f>
        <v>68.608333333333334</v>
      </c>
      <c r="F238" s="173"/>
      <c r="G238" s="173"/>
      <c r="H238" s="172">
        <f t="shared" si="36"/>
        <v>78.8</v>
      </c>
      <c r="I238" s="110"/>
      <c r="J238" s="110"/>
      <c r="K238" s="110"/>
      <c r="L238" s="110"/>
      <c r="M238" s="110"/>
      <c r="N238" s="110"/>
      <c r="O238" s="110"/>
      <c r="P238" s="110"/>
      <c r="Q238" s="110"/>
      <c r="R238" s="110"/>
      <c r="S238" s="110"/>
      <c r="T238" s="110"/>
      <c r="U238" s="110"/>
      <c r="V238" s="110"/>
      <c r="W238" s="110"/>
      <c r="X238" s="110"/>
      <c r="Y238" s="110"/>
      <c r="Z238" s="110"/>
      <c r="AA238" s="110"/>
      <c r="AB238" s="110"/>
      <c r="AC238" s="110"/>
      <c r="AD238" s="110"/>
      <c r="AE238" s="110"/>
      <c r="AF238" s="110"/>
      <c r="AG238" s="110"/>
      <c r="AH238" s="110"/>
      <c r="AJ238" s="174" t="str">
        <f>B_1</f>
        <v>Short</v>
      </c>
      <c r="AK238" s="173"/>
      <c r="AL238" s="173">
        <f>AL195</f>
        <v>1.1100129302447737</v>
      </c>
      <c r="AM238" s="173"/>
      <c r="AN238" s="173"/>
      <c r="AO238" s="172">
        <f t="shared" si="37"/>
        <v>0.88340856585607874</v>
      </c>
      <c r="AT238" s="174" t="str">
        <f>B_1</f>
        <v>Short</v>
      </c>
      <c r="AU238" s="173"/>
      <c r="AV238" s="173">
        <f>AV195</f>
        <v>-26.560091663353933</v>
      </c>
      <c r="AW238" s="173"/>
      <c r="AX238" s="173"/>
      <c r="AY238" s="172">
        <f t="shared" si="38"/>
        <v>-27.425955998810352</v>
      </c>
    </row>
    <row r="239" spans="2:61">
      <c r="C239" s="174" t="str">
        <f>B_2</f>
        <v>Long</v>
      </c>
      <c r="D239" s="173"/>
      <c r="E239" s="173">
        <f>E196</f>
        <v>88.99166666666666</v>
      </c>
      <c r="F239" s="173"/>
      <c r="G239" s="173"/>
      <c r="H239" s="172">
        <f t="shared" si="36"/>
        <v>78.8</v>
      </c>
      <c r="I239" s="110"/>
      <c r="J239" s="110"/>
      <c r="K239" s="110"/>
      <c r="L239" s="110"/>
      <c r="M239" s="110"/>
      <c r="N239" s="110"/>
      <c r="O239" s="110"/>
      <c r="P239" s="110"/>
      <c r="Q239" s="110"/>
      <c r="R239" s="110"/>
      <c r="S239" s="110"/>
      <c r="T239" s="110"/>
      <c r="U239" s="110"/>
      <c r="V239" s="110"/>
      <c r="W239" s="110"/>
      <c r="X239" s="110"/>
      <c r="Y239" s="110"/>
      <c r="Z239" s="110"/>
      <c r="AA239" s="110"/>
      <c r="AB239" s="110"/>
      <c r="AC239" s="110"/>
      <c r="AD239" s="110"/>
      <c r="AE239" s="110"/>
      <c r="AF239" s="110"/>
      <c r="AG239" s="110"/>
      <c r="AH239" s="110"/>
      <c r="AJ239" s="174" t="str">
        <f>B_2</f>
        <v>Long</v>
      </c>
      <c r="AK239" s="173"/>
      <c r="AL239" s="173">
        <f>AL196</f>
        <v>0.65680420146738394</v>
      </c>
      <c r="AM239" s="173"/>
      <c r="AN239" s="173"/>
      <c r="AO239" s="172">
        <f t="shared" si="37"/>
        <v>0.88340856585607874</v>
      </c>
      <c r="AT239" s="174" t="str">
        <f>B_2</f>
        <v>Long</v>
      </c>
      <c r="AU239" s="173"/>
      <c r="AV239" s="173">
        <f>AV196</f>
        <v>-28.291820334266774</v>
      </c>
      <c r="AW239" s="173"/>
      <c r="AX239" s="173"/>
      <c r="AY239" s="172">
        <f t="shared" si="38"/>
        <v>-27.425955998810352</v>
      </c>
    </row>
    <row r="240" spans="2:61">
      <c r="C240" s="174">
        <f>C_1</f>
        <v>150</v>
      </c>
      <c r="D240" s="173"/>
      <c r="E240" s="173"/>
      <c r="F240" s="173">
        <f>F195</f>
        <v>52.199999999999996</v>
      </c>
      <c r="G240" s="173"/>
      <c r="H240" s="172">
        <f t="shared" si="36"/>
        <v>78.8</v>
      </c>
      <c r="I240" s="110"/>
      <c r="J240" s="110"/>
      <c r="K240" s="110"/>
      <c r="L240" s="110"/>
      <c r="M240" s="110"/>
      <c r="N240" s="110"/>
      <c r="O240" s="110"/>
      <c r="P240" s="110"/>
      <c r="Q240" s="110"/>
      <c r="R240" s="110"/>
      <c r="S240" s="110"/>
      <c r="T240" s="110"/>
      <c r="U240" s="110"/>
      <c r="V240" s="110"/>
      <c r="W240" s="110"/>
      <c r="X240" s="110"/>
      <c r="Y240" s="110"/>
      <c r="Z240" s="110"/>
      <c r="AA240" s="110"/>
      <c r="AB240" s="110"/>
      <c r="AC240" s="110"/>
      <c r="AD240" s="110"/>
      <c r="AE240" s="110"/>
      <c r="AF240" s="110"/>
      <c r="AG240" s="110"/>
      <c r="AH240" s="110"/>
      <c r="AJ240" s="174">
        <f>C_1</f>
        <v>150</v>
      </c>
      <c r="AK240" s="173"/>
      <c r="AL240" s="173"/>
      <c r="AM240" s="173">
        <f>AM195</f>
        <v>0.79126188553151089</v>
      </c>
      <c r="AN240" s="173"/>
      <c r="AO240" s="172">
        <f t="shared" si="37"/>
        <v>0.88340856585607874</v>
      </c>
      <c r="AT240" s="174">
        <f>C_1</f>
        <v>150</v>
      </c>
      <c r="AU240" s="173"/>
      <c r="AV240" s="173"/>
      <c r="AW240" s="173">
        <f>AW195</f>
        <v>-28.842730499877604</v>
      </c>
      <c r="AX240" s="173"/>
      <c r="AY240" s="172">
        <f t="shared" si="38"/>
        <v>-27.425955998810352</v>
      </c>
    </row>
    <row r="241" spans="2:51">
      <c r="C241" s="174">
        <f>C_2</f>
        <v>177</v>
      </c>
      <c r="D241" s="173"/>
      <c r="E241" s="173"/>
      <c r="F241" s="173">
        <f>F196</f>
        <v>105.39999999999999</v>
      </c>
      <c r="G241" s="173"/>
      <c r="H241" s="172">
        <f t="shared" si="36"/>
        <v>78.8</v>
      </c>
      <c r="I241" s="110"/>
      <c r="J241" s="110"/>
      <c r="K241" s="110"/>
      <c r="L241" s="110"/>
      <c r="M241" s="110"/>
      <c r="N241" s="110"/>
      <c r="O241" s="110"/>
      <c r="P241" s="110"/>
      <c r="Q241" s="110"/>
      <c r="R241" s="110"/>
      <c r="S241" s="110"/>
      <c r="T241" s="110"/>
      <c r="U241" s="110"/>
      <c r="V241" s="110"/>
      <c r="W241" s="110"/>
      <c r="X241" s="110"/>
      <c r="Y241" s="110"/>
      <c r="Z241" s="110"/>
      <c r="AA241" s="110"/>
      <c r="AB241" s="110"/>
      <c r="AC241" s="110"/>
      <c r="AD241" s="110"/>
      <c r="AE241" s="110"/>
      <c r="AF241" s="110"/>
      <c r="AG241" s="110"/>
      <c r="AH241" s="110"/>
      <c r="AJ241" s="174">
        <f>C_2</f>
        <v>177</v>
      </c>
      <c r="AK241" s="173"/>
      <c r="AL241" s="173"/>
      <c r="AM241" s="173">
        <f>AM196</f>
        <v>0.9755552461806466</v>
      </c>
      <c r="AN241" s="173"/>
      <c r="AO241" s="172">
        <f t="shared" si="37"/>
        <v>0.88340856585607874</v>
      </c>
      <c r="AT241" s="174">
        <f>C_2</f>
        <v>177</v>
      </c>
      <c r="AU241" s="173"/>
      <c r="AV241" s="173"/>
      <c r="AW241" s="173">
        <f>AW196</f>
        <v>-26.0091814977431</v>
      </c>
      <c r="AX241" s="173"/>
      <c r="AY241" s="172">
        <f t="shared" si="38"/>
        <v>-27.425955998810352</v>
      </c>
    </row>
    <row r="242" spans="2:51">
      <c r="C242" s="174" t="str">
        <f>D_1</f>
        <v>Hole 4</v>
      </c>
      <c r="D242" s="173"/>
      <c r="E242" s="173"/>
      <c r="F242" s="173"/>
      <c r="G242" s="173">
        <f>G195</f>
        <v>73.575000000000003</v>
      </c>
      <c r="H242" s="172">
        <f t="shared" si="36"/>
        <v>78.8</v>
      </c>
      <c r="I242" s="110"/>
      <c r="J242" s="110"/>
      <c r="K242" s="110"/>
      <c r="L242" s="110"/>
      <c r="M242" s="110"/>
      <c r="N242" s="110"/>
      <c r="O242" s="110"/>
      <c r="P242" s="110"/>
      <c r="Q242" s="110"/>
      <c r="R242" s="110"/>
      <c r="S242" s="110"/>
      <c r="T242" s="110"/>
      <c r="U242" s="110"/>
      <c r="V242" s="110"/>
      <c r="W242" s="110"/>
      <c r="X242" s="110"/>
      <c r="Y242" s="110"/>
      <c r="Z242" s="110"/>
      <c r="AA242" s="110"/>
      <c r="AB242" s="110"/>
      <c r="AC242" s="110"/>
      <c r="AD242" s="110"/>
      <c r="AE242" s="110"/>
      <c r="AF242" s="110"/>
      <c r="AG242" s="110"/>
      <c r="AH242" s="110"/>
      <c r="AJ242" s="174" t="str">
        <f>D_1</f>
        <v>Hole 4</v>
      </c>
      <c r="AK242" s="173"/>
      <c r="AL242" s="173"/>
      <c r="AM242" s="173"/>
      <c r="AN242" s="173">
        <f>AN195</f>
        <v>0.76412129845221166</v>
      </c>
      <c r="AO242" s="172">
        <f t="shared" si="37"/>
        <v>0.88340856585607874</v>
      </c>
      <c r="AT242" s="174" t="str">
        <f>D_1</f>
        <v>Hole 4</v>
      </c>
      <c r="AU242" s="173"/>
      <c r="AV242" s="173"/>
      <c r="AW242" s="173"/>
      <c r="AX242" s="173">
        <f>AX195</f>
        <v>-26.418673020876646</v>
      </c>
      <c r="AY242" s="172">
        <f t="shared" si="38"/>
        <v>-27.425955998810352</v>
      </c>
    </row>
    <row r="243" spans="2:51" ht="13.5" thickBot="1">
      <c r="C243" s="171" t="str">
        <f>D_2</f>
        <v>Hole 5</v>
      </c>
      <c r="D243" s="170"/>
      <c r="E243" s="170"/>
      <c r="F243" s="170"/>
      <c r="G243" s="170">
        <f>G196</f>
        <v>84.024999999999991</v>
      </c>
      <c r="H243" s="169">
        <f t="shared" si="36"/>
        <v>78.8</v>
      </c>
      <c r="I243" s="110"/>
      <c r="J243" s="110"/>
      <c r="K243" s="110"/>
      <c r="L243" s="110"/>
      <c r="M243" s="110"/>
      <c r="N243" s="110"/>
      <c r="O243" s="110"/>
      <c r="P243" s="110"/>
      <c r="Q243" s="110"/>
      <c r="R243" s="110"/>
      <c r="S243" s="110"/>
      <c r="T243" s="110"/>
      <c r="U243" s="110"/>
      <c r="V243" s="110"/>
      <c r="W243" s="110"/>
      <c r="X243" s="110"/>
      <c r="Y243" s="110"/>
      <c r="Z243" s="110"/>
      <c r="AA243" s="110"/>
      <c r="AB243" s="110"/>
      <c r="AC243" s="110"/>
      <c r="AD243" s="110"/>
      <c r="AE243" s="110"/>
      <c r="AF243" s="110"/>
      <c r="AG243" s="110"/>
      <c r="AH243" s="110"/>
      <c r="AJ243" s="171" t="str">
        <f>D_2</f>
        <v>Hole 5</v>
      </c>
      <c r="AK243" s="170"/>
      <c r="AL243" s="170"/>
      <c r="AM243" s="170"/>
      <c r="AN243" s="170">
        <f>AN196</f>
        <v>1.0026958332599458</v>
      </c>
      <c r="AO243" s="169">
        <f t="shared" si="37"/>
        <v>0.88340856585607874</v>
      </c>
      <c r="AT243" s="171" t="str">
        <f>D_2</f>
        <v>Hole 5</v>
      </c>
      <c r="AU243" s="170"/>
      <c r="AV243" s="170"/>
      <c r="AW243" s="170"/>
      <c r="AX243" s="170">
        <f>AX196</f>
        <v>-28.433238976744057</v>
      </c>
      <c r="AY243" s="169">
        <f t="shared" si="38"/>
        <v>-27.425955998810352</v>
      </c>
    </row>
    <row r="244" spans="2:51" ht="15">
      <c r="AX244" s="100"/>
    </row>
    <row r="245" spans="2:51" ht="15">
      <c r="C245" s="113" t="s">
        <v>432</v>
      </c>
      <c r="D245" s="100"/>
      <c r="E245" s="100"/>
      <c r="AJ245" s="113" t="s">
        <v>431</v>
      </c>
      <c r="AK245" s="100"/>
      <c r="AL245" s="100"/>
      <c r="AT245" s="113" t="s">
        <v>430</v>
      </c>
      <c r="AU245" s="100"/>
      <c r="AV245" s="100"/>
    </row>
    <row r="246" spans="2:51" ht="13.5" thickBot="1">
      <c r="C246" s="117" t="str">
        <f>Interaction1_name</f>
        <v>Start Angle*
Stop Angle</v>
      </c>
      <c r="D246" s="117">
        <v>1</v>
      </c>
      <c r="E246" s="117">
        <v>2</v>
      </c>
      <c r="AJ246" s="117" t="str">
        <f>Interaction1_name</f>
        <v>Start Angle*
Stop Angle</v>
      </c>
      <c r="AK246" s="117">
        <v>1</v>
      </c>
      <c r="AL246" s="117">
        <v>2</v>
      </c>
      <c r="AT246" s="117" t="str">
        <f>Interaction1_name</f>
        <v>Start Angle*
Stop Angle</v>
      </c>
      <c r="AU246" s="117">
        <v>1</v>
      </c>
      <c r="AV246" s="117">
        <v>2</v>
      </c>
    </row>
    <row r="247" spans="2:51" ht="13.5" thickBot="1">
      <c r="C247" s="168"/>
      <c r="D247" s="167" t="str">
        <f ca="1">IF(Interaction1_coded=1,(CONCATENATE(B_name,"=",B_1)),IF(Interaction1_coded=2,(CONCATENATE(D_name,"=",D_1))))</f>
        <v>Stop Angle=Hole 4</v>
      </c>
      <c r="E247" s="166" t="str">
        <f ca="1">IF(Interaction1_coded=1,(CONCATENATE(B_name,"=",B_2)),IF(Interaction1_coded=2,(CONCATENATE(D_name,"=",D_2))))</f>
        <v>Stop Angle=Hole 5</v>
      </c>
      <c r="F247" s="110"/>
      <c r="G247" s="110"/>
      <c r="H247" s="110"/>
      <c r="I247" s="110"/>
      <c r="J247" s="110"/>
      <c r="K247" s="110"/>
      <c r="L247" s="110"/>
      <c r="M247" s="110"/>
      <c r="N247" s="110"/>
      <c r="O247" s="110"/>
      <c r="P247" s="110"/>
      <c r="Q247" s="110"/>
      <c r="R247" s="110"/>
      <c r="S247" s="110"/>
      <c r="T247" s="110"/>
      <c r="U247" s="110"/>
      <c r="V247" s="110"/>
      <c r="W247" s="110"/>
      <c r="X247" s="110"/>
      <c r="Y247" s="110"/>
      <c r="Z247" s="110"/>
      <c r="AA247" s="110"/>
      <c r="AB247" s="110"/>
      <c r="AC247" s="110"/>
      <c r="AD247" s="110"/>
      <c r="AE247" s="110"/>
      <c r="AF247" s="110"/>
      <c r="AG247" s="110"/>
      <c r="AH247" s="110"/>
      <c r="AJ247" s="168"/>
      <c r="AK247" s="167" t="str">
        <f ca="1">IF(Interaction1_coded=1,(CONCATENATE(B_name,"=",B_1)),IF(Interaction1_coded=2,(CONCATENATE(D_name,"=",D_1))))</f>
        <v>Stop Angle=Hole 4</v>
      </c>
      <c r="AL247" s="166" t="str">
        <f ca="1">IF(Interaction1_coded=1,(CONCATENATE(B_name,"=",B_2)),IF(Interaction1_coded=2,(CONCATENATE(D_name,"=",D_2))))</f>
        <v>Stop Angle=Hole 5</v>
      </c>
      <c r="AM247" s="110"/>
      <c r="AT247" s="168"/>
      <c r="AU247" s="167" t="str">
        <f ca="1">IF(Interaction1_coded=1,(CONCATENATE(B_name,"=",B_1)),IF(Interaction1_coded=2,(CONCATENATE(D_name,"=",D_1))))</f>
        <v>Stop Angle=Hole 4</v>
      </c>
      <c r="AV247" s="166" t="str">
        <f ca="1">IF(Interaction1_coded=1,(CONCATENATE(B_name,"=",B_2)),IF(Interaction1_coded=2,(CONCATENATE(D_name,"=",D_2))))</f>
        <v>Stop Angle=Hole 5</v>
      </c>
      <c r="AW247" s="110"/>
    </row>
    <row r="248" spans="2:51">
      <c r="B248" s="110">
        <v>1</v>
      </c>
      <c r="C248" s="165" t="str">
        <f ca="1">IF(Interaction1_coded=1,(CONCATENATE(A_name,"=",A_1)),IF(Interaction1_coded=2,(CONCATENATE(C_name,"=",C_1))))</f>
        <v>Start Angle=150</v>
      </c>
      <c r="D248" s="112">
        <f ca="1">IF(Interaction1_coded=1,(AVERAGEIFS(L8_Mean,L8_A,$B248,L8_B,D$246)),IF(Interaction1_coded=2,(AVERAGEIFS(L8_Mean,L8_C,$B248,L8_D,D$246))))</f>
        <v>56.833333333333329</v>
      </c>
      <c r="E248" s="164">
        <f ca="1">IF(Interaction1_coded=1,(AVERAGEIFS(L8_Mean,L8_A,$B248,L8_B,E$246)),IF(Interaction1_coded=2,(AVERAGEIFS(L8_Mean,L8_C,$B248,L8_D,E$246))))</f>
        <v>47.566666666666663</v>
      </c>
      <c r="F248" s="110"/>
      <c r="G248" s="110"/>
      <c r="H248" s="110"/>
      <c r="I248" s="110"/>
      <c r="J248" s="110"/>
      <c r="K248" s="110"/>
      <c r="L248" s="110"/>
      <c r="M248" s="110"/>
      <c r="N248" s="110"/>
      <c r="O248" s="110"/>
      <c r="P248" s="110"/>
      <c r="Q248" s="110"/>
      <c r="R248" s="110"/>
      <c r="S248" s="110"/>
      <c r="T248" s="110"/>
      <c r="U248" s="110"/>
      <c r="V248" s="110"/>
      <c r="W248" s="110"/>
      <c r="X248" s="110"/>
      <c r="Y248" s="110"/>
      <c r="Z248" s="110"/>
      <c r="AA248" s="110"/>
      <c r="AB248" s="110"/>
      <c r="AC248" s="110"/>
      <c r="AD248" s="110"/>
      <c r="AE248" s="110"/>
      <c r="AF248" s="110"/>
      <c r="AG248" s="110"/>
      <c r="AH248" s="110"/>
      <c r="AI248" s="107"/>
      <c r="AJ248" s="165" t="str">
        <f ca="1">IF(Interaction1_coded=1,(CONCATENATE(A_name,"=",A_1)),IF(Interaction1_coded=2,(CONCATENATE(C_name,"=",C_1))))</f>
        <v>Start Angle=150</v>
      </c>
      <c r="AK248" s="112">
        <f ca="1">IF(Interaction1_coded=1,(AVERAGEIFS(L8_Stdev,L8_A,$B248,L8_B,AK$246)),IF(Interaction1_coded=2,(AVERAGEIFS(L8_Stdev,L8_C,$B248,L8_D,AK$246))))</f>
        <v>0.65207259421636854</v>
      </c>
      <c r="AL248" s="164">
        <f ca="1">IF(Interaction1_coded=1,(AVERAGEIFS(L8_Stdev,L8_A,$B248,L8_B,AL$246)),IF(Interaction1_coded=2,(AVERAGEIFS(L8_Stdev,L8_C,$B248,L8_D,AL$246))))</f>
        <v>0.93045117684665324</v>
      </c>
      <c r="AM248" s="110"/>
      <c r="AN248" s="107"/>
      <c r="AO248" s="107"/>
      <c r="AP248" s="107"/>
      <c r="AQ248" s="107"/>
      <c r="AR248" s="107"/>
      <c r="AS248" s="107"/>
      <c r="AT248" s="165" t="str">
        <f ca="1">IF(Interaction1_coded=1,(CONCATENATE(A_name,"=",A_1)),IF(Interaction1_coded=2,(CONCATENATE(C_name,"=",C_1))))</f>
        <v>Start Angle=150</v>
      </c>
      <c r="AU248" s="112">
        <f ca="1">IF(Interaction1_coded=1,(AVERAGEIFS(L8_SN,L8_A,$B248,L8_B,AU$246)),IF(Interaction1_coded=2,(AVERAGEIFS(L8_SN,L8_C,$B248,L8_D,AU$246))))</f>
        <v>-29.231620256191597</v>
      </c>
      <c r="AV248" s="164">
        <f ca="1">IF(Interaction1_coded=1,(AVERAGEIFS(L8_SN,L8_A,$B248,L8_B,AV$246)),IF(Interaction1_coded=2,(AVERAGEIFS(L8_SN,L8_C,$B248,L8_D,AV$246))))</f>
        <v>-28.45384074356361</v>
      </c>
      <c r="AW248" s="110"/>
    </row>
    <row r="249" spans="2:51" ht="13.5" thickBot="1">
      <c r="B249" s="110">
        <v>2</v>
      </c>
      <c r="C249" s="163" t="str">
        <f ca="1">IF(Interaction1_coded=1,(CONCATENATE(A_name,"=",A_2)),IF(Interaction1_coded=2,(CONCATENATE(C_name,"=",C_2))))</f>
        <v>Start Angle=177</v>
      </c>
      <c r="D249" s="162">
        <f ca="1">IF(Interaction1_coded=1,(AVERAGEIFS(L8_Mean,L8_A,$B249,L8_B,D$246)),IF(Interaction1_coded=2,(AVERAGEIFS(L8_Mean,L8_C,$B249,L8_D,D$246))))</f>
        <v>90.316666666666663</v>
      </c>
      <c r="E249" s="161">
        <f ca="1">IF(Interaction1_coded=1,(AVERAGEIFS(L8_Mean,L8_A,$B249,L8_B,E$246)),IF(Interaction1_coded=2,(AVERAGEIFS(L8_Mean,L8_C,$B249,L8_D,E$246))))</f>
        <v>120.48333333333332</v>
      </c>
      <c r="F249" s="110"/>
      <c r="G249" s="110"/>
      <c r="H249" s="110"/>
      <c r="I249" s="110"/>
      <c r="J249" s="110"/>
      <c r="K249" s="110"/>
      <c r="L249" s="110"/>
      <c r="M249" s="110"/>
      <c r="N249" s="110"/>
      <c r="O249" s="110"/>
      <c r="P249" s="110"/>
      <c r="Q249" s="110"/>
      <c r="R249" s="110"/>
      <c r="S249" s="110"/>
      <c r="T249" s="110"/>
      <c r="U249" s="110"/>
      <c r="V249" s="110"/>
      <c r="W249" s="110"/>
      <c r="X249" s="110"/>
      <c r="Y249" s="110"/>
      <c r="Z249" s="110"/>
      <c r="AA249" s="110"/>
      <c r="AB249" s="110"/>
      <c r="AC249" s="110"/>
      <c r="AD249" s="110"/>
      <c r="AE249" s="110"/>
      <c r="AF249" s="110"/>
      <c r="AG249" s="110"/>
      <c r="AH249" s="110"/>
      <c r="AJ249" s="163" t="str">
        <f ca="1">IF(Interaction1_coded=1,(CONCATENATE(A_name,"=",A_2)),IF(Interaction1_coded=2,(CONCATENATE(C_name,"=",C_2))))</f>
        <v>Start Angle=177</v>
      </c>
      <c r="AK249" s="162">
        <f ca="1">IF(Interaction1_coded=1,(AVERAGEIFS(L8_Stdev,L8_A,$B249,L8_B,AK$246)),IF(Interaction1_coded=2,(AVERAGEIFS(L8_Stdev,L8_C,$B249,L8_D,AK$246))))</f>
        <v>0.87617000268805489</v>
      </c>
      <c r="AL249" s="161">
        <f ca="1">IF(Interaction1_coded=1,(AVERAGEIFS(L8_Stdev,L8_A,$B249,L8_B,AL$246)),IF(Interaction1_coded=2,(AVERAGEIFS(L8_Stdev,L8_C,$B249,L8_D,AL$246))))</f>
        <v>1.0749404896732384</v>
      </c>
      <c r="AM249" s="110"/>
      <c r="AN249" s="107"/>
      <c r="AO249" s="107"/>
      <c r="AP249" s="107"/>
      <c r="AQ249" s="107"/>
      <c r="AR249" s="107"/>
      <c r="AT249" s="163" t="str">
        <f ca="1">IF(Interaction1_coded=1,(CONCATENATE(A_name,"=",A_2)),IF(Interaction1_coded=2,(CONCATENATE(C_name,"=",C_2))))</f>
        <v>Start Angle=177</v>
      </c>
      <c r="AU249" s="162">
        <f ca="1">IF(Interaction1_coded=1,(AVERAGEIFS(L8_SN,L8_A,$B249,L8_B,AU$246)),IF(Interaction1_coded=2,(AVERAGEIFS(L8_SN,L8_C,$B249,L8_D,AU$246))))</f>
        <v>-23.605725785561699</v>
      </c>
      <c r="AV249" s="161">
        <f ca="1">IF(Interaction1_coded=1,(AVERAGEIFS(L8_SN,L8_A,$B249,L8_B,AV$246)),IF(Interaction1_coded=2,(AVERAGEIFS(L8_SN,L8_C,$B249,L8_D,AV$246))))</f>
        <v>-28.412637209924501</v>
      </c>
      <c r="AW249" s="110"/>
    </row>
    <row r="250" spans="2:51">
      <c r="C250" s="117"/>
      <c r="D250" s="114"/>
      <c r="E250" s="114"/>
      <c r="F250" s="110"/>
      <c r="G250" s="110"/>
      <c r="H250" s="110"/>
      <c r="I250" s="110"/>
      <c r="J250" s="110"/>
      <c r="K250" s="110"/>
      <c r="L250" s="110"/>
      <c r="M250" s="110"/>
      <c r="N250" s="110"/>
      <c r="O250" s="110"/>
      <c r="AI250" s="96"/>
      <c r="AJ250" s="117"/>
      <c r="AK250" s="114"/>
      <c r="AL250" s="114"/>
      <c r="AM250" s="96"/>
      <c r="AN250" s="96"/>
      <c r="AO250" s="96"/>
      <c r="AP250" s="96"/>
      <c r="AQ250" s="96"/>
      <c r="AR250" s="96"/>
      <c r="AT250" s="117"/>
      <c r="AU250" s="114"/>
      <c r="AV250" s="114"/>
    </row>
    <row r="251" spans="2:51" ht="15">
      <c r="C251" s="113" t="s">
        <v>432</v>
      </c>
      <c r="D251" s="100"/>
      <c r="E251" s="100"/>
      <c r="F251" s="110"/>
      <c r="G251" s="110"/>
      <c r="H251" s="110"/>
      <c r="I251" s="110"/>
      <c r="J251" s="110"/>
      <c r="K251" s="110"/>
      <c r="L251" s="110"/>
      <c r="M251" s="110"/>
      <c r="N251" s="110"/>
      <c r="O251" s="110"/>
      <c r="P251" s="96"/>
      <c r="Q251" s="96"/>
      <c r="R251" s="96"/>
      <c r="S251" s="96"/>
      <c r="T251" s="96"/>
      <c r="U251" s="96"/>
      <c r="V251" s="96"/>
      <c r="W251" s="96"/>
      <c r="X251" s="96"/>
      <c r="AJ251" s="113" t="s">
        <v>431</v>
      </c>
      <c r="AK251" s="100"/>
      <c r="AL251" s="100"/>
      <c r="AT251" s="113" t="s">
        <v>430</v>
      </c>
      <c r="AU251" s="100"/>
      <c r="AV251" s="100"/>
    </row>
    <row r="252" spans="2:51" ht="13.5" thickBot="1">
      <c r="C252" s="117" t="str">
        <f>Interaction2_name</f>
        <v>Arm Length*
Stop Angle</v>
      </c>
      <c r="D252" s="117">
        <v>1</v>
      </c>
      <c r="E252" s="117">
        <v>2</v>
      </c>
      <c r="F252" s="110"/>
      <c r="G252" s="110"/>
      <c r="H252" s="110"/>
      <c r="I252" s="110"/>
      <c r="J252" s="110"/>
      <c r="K252" s="110"/>
      <c r="L252" s="110"/>
      <c r="M252" s="110"/>
      <c r="N252" s="110"/>
      <c r="O252" s="110"/>
      <c r="P252" s="96"/>
      <c r="Q252" s="96"/>
      <c r="AJ252" s="117" t="str">
        <f>Interaction2_name</f>
        <v>Arm Length*
Stop Angle</v>
      </c>
      <c r="AK252" s="117">
        <v>1</v>
      </c>
      <c r="AL252" s="117">
        <v>2</v>
      </c>
      <c r="AT252" s="117" t="str">
        <f>Interaction2_name</f>
        <v>Arm Length*
Stop Angle</v>
      </c>
      <c r="AU252" s="117">
        <v>1</v>
      </c>
      <c r="AV252" s="117">
        <v>2</v>
      </c>
    </row>
    <row r="253" spans="2:51" ht="13.5" thickBot="1">
      <c r="C253" s="168"/>
      <c r="D253" s="167" t="str">
        <f ca="1">IF(Interaction2_coded=1,(CONCATENATE(C_name,"=",C_1)),IF(Interaction2_coded=2,(CONCATENATE(D_name,"=",D_1))))</f>
        <v>Stop Angle=Hole 4</v>
      </c>
      <c r="E253" s="166" t="str">
        <f ca="1">IF(Interaction2_coded=1,(CONCATENATE(C_name,"=",C_2)),IF(Interaction2_coded=2,(CONCATENATE(D_name,"=",D_2))))</f>
        <v>Stop Angle=Hole 5</v>
      </c>
      <c r="F253" s="110"/>
      <c r="G253" s="110"/>
      <c r="H253" s="110"/>
      <c r="I253" s="110"/>
      <c r="J253" s="110"/>
      <c r="K253" s="110"/>
      <c r="L253" s="110"/>
      <c r="M253" s="110"/>
      <c r="N253" s="110"/>
      <c r="O253" s="110"/>
      <c r="P253" s="96"/>
      <c r="Q253" s="96"/>
      <c r="AJ253" s="168"/>
      <c r="AK253" s="167" t="str">
        <f ca="1">IF(Interaction2_coded=1,(CONCATENATE(C_name,"=",C_1)),IF(Interaction2_coded=2,(CONCATENATE(D_name,"=",D_1))))</f>
        <v>Stop Angle=Hole 4</v>
      </c>
      <c r="AL253" s="166" t="str">
        <f ca="1">IF(Interaction2_coded=1,(CONCATENATE(C_name,"=",C_2)),IF(Interaction2_coded=2,(CONCATENATE(D_name,"=",D_2))))</f>
        <v>Stop Angle=Hole 5</v>
      </c>
      <c r="AT253" s="168"/>
      <c r="AU253" s="167" t="str">
        <f ca="1">IF(Interaction2_coded=1,(CONCATENATE(C_name,"=",C_1)),IF(Interaction2_coded=2,(CONCATENATE(D_name,"=",D_1))))</f>
        <v>Stop Angle=Hole 4</v>
      </c>
      <c r="AV253" s="166" t="str">
        <f ca="1">IF(Interaction2_coded=1,(CONCATENATE(C_name,"=",C_2)),IF(Interaction2_coded=2,(CONCATENATE(D_name,"=",D_2))))</f>
        <v>Stop Angle=Hole 5</v>
      </c>
    </row>
    <row r="254" spans="2:51">
      <c r="B254" s="110">
        <v>1</v>
      </c>
      <c r="C254" s="165" t="str">
        <f ca="1">IF(Interaction2_coded=1,(CONCATENATE(A_name,"=",A_1)),IF(Interaction2_coded=2,(CONCATENATE(B_name,"=",B_1))))</f>
        <v>Arm Length=Short</v>
      </c>
      <c r="D254" s="112">
        <f ca="1">IF(Interaction2_coded=1,(AVERAGEIFS(L8_Mean,L8_A,$B254,L8_C,D$252)),IF(Interaction2_coded=2,(AVERAGEIFS(L8_Mean,L8_B,$B254,L8_D,D$252))))</f>
        <v>77.433333333333337</v>
      </c>
      <c r="E254" s="164">
        <f ca="1">IF(Interaction2_coded=1,(AVERAGEIFS(L8_Mean,L8_A,$B254,L8_C,E$252)),IF(Interaction2_coded=2,(AVERAGEIFS(L8_Mean,L8_B,$B254,L8_D,E$252))))</f>
        <v>59.783333333333331</v>
      </c>
      <c r="F254" s="110"/>
      <c r="G254" s="110"/>
      <c r="H254" s="110"/>
      <c r="I254" s="110"/>
      <c r="J254" s="110"/>
      <c r="K254" s="110"/>
      <c r="L254" s="110"/>
      <c r="M254" s="110"/>
      <c r="N254" s="110"/>
      <c r="O254" s="110"/>
      <c r="P254" s="96"/>
      <c r="Q254" s="96"/>
      <c r="AJ254" s="165" t="str">
        <f ca="1">IF(Interaction2_coded=1,(CONCATENATE(A_name,"=",A_1)),IF(Interaction2_coded=2,(CONCATENATE(B_name,"=",B_1))))</f>
        <v>Arm Length=Short</v>
      </c>
      <c r="AK254" s="112">
        <f ca="1">IF(Interaction2_coded=1,(AVERAGEIFS(L8_Stdev,L8_A,$B254,L8_C,AK$252)),IF(Interaction2_coded=2,(AVERAGEIFS(L8_Stdev,L8_B,$B254,L8_D,AK$252))))</f>
        <v>0.90092497528228521</v>
      </c>
      <c r="AL254" s="164">
        <f ca="1">IF(Interaction2_coded=1,(AVERAGEIFS(L8_Stdev,L8_A,$B254,L8_C,AL$252)),IF(Interaction2_coded=2,(AVERAGEIFS(L8_Stdev,L8_B,$B254,L8_D,AL$252))))</f>
        <v>1.3191008852072619</v>
      </c>
      <c r="AT254" s="165" t="str">
        <f ca="1">IF(Interaction2_coded=1,(CONCATENATE(A_name,"=",A_1)),IF(Interaction2_coded=2,(CONCATENATE(B_name,"=",B_1))))</f>
        <v>Arm Length=Short</v>
      </c>
      <c r="AU254" s="112">
        <f ca="1">IF(Interaction2_coded=1,(AVERAGEIFS(L8_SN,L8_A,$B254,L8_C,AU$252)),IF(Interaction2_coded=2,(AVERAGEIFS(L8_SN,L8_B,$B254,L8_D,AU$252))))</f>
        <v>-32.508719222753669</v>
      </c>
      <c r="AV254" s="164">
        <f ca="1">IF(Interaction2_coded=1,(AVERAGEIFS(L8_SN,L8_A,$B254,L8_C,AV$252)),IF(Interaction2_coded=2,(AVERAGEIFS(L8_SN,L8_B,$B254,L8_D,AV$252))))</f>
        <v>-20.611464103954191</v>
      </c>
    </row>
    <row r="255" spans="2:51" ht="13.5" thickBot="1">
      <c r="B255" s="110">
        <v>2</v>
      </c>
      <c r="C255" s="163" t="str">
        <f ca="1">IF(Interaction2_coded=1,(CONCATENATE(A_name,"=",A_2)),IF(Interaction2_coded=2,(CONCATENATE(B_name,"=",B_2))))</f>
        <v>Arm Length=Long</v>
      </c>
      <c r="D255" s="162">
        <f ca="1">IF(Interaction2_coded=1,(AVERAGEIFS(L8_Mean,L8_A,$B255,L8_C,D$252)),IF(Interaction2_coded=2,(AVERAGEIFS(L8_Mean,L8_B,$B255,L8_D,D$252))))</f>
        <v>69.716666666666669</v>
      </c>
      <c r="E255" s="161">
        <f ca="1">IF(Interaction2_coded=1,(AVERAGEIFS(L8_Mean,L8_A,$B255,L8_C,E$252)),IF(Interaction2_coded=2,(AVERAGEIFS(L8_Mean,L8_B,$B255,L8_D,E$252))))</f>
        <v>108.26666666666665</v>
      </c>
      <c r="F255" s="110"/>
      <c r="G255" s="110"/>
      <c r="H255" s="110"/>
      <c r="I255" s="110"/>
      <c r="J255" s="110"/>
      <c r="K255" s="110"/>
      <c r="L255" s="110"/>
      <c r="M255" s="110"/>
      <c r="N255" s="110"/>
      <c r="O255" s="110"/>
      <c r="P255" s="96"/>
      <c r="Q255" s="96"/>
      <c r="AJ255" s="163" t="str">
        <f ca="1">IF(Interaction2_coded=1,(CONCATENATE(A_name,"=",A_2)),IF(Interaction2_coded=2,(CONCATENATE(B_name,"=",B_2))))</f>
        <v>Arm Length=Long</v>
      </c>
      <c r="AK255" s="162">
        <f ca="1">IF(Interaction2_coded=1,(AVERAGEIFS(L8_Stdev,L8_A,$B255,L8_C,AK$252)),IF(Interaction2_coded=2,(AVERAGEIFS(L8_Stdev,L8_B,$B255,L8_D,AK$252))))</f>
        <v>0.62731762162213822</v>
      </c>
      <c r="AL255" s="161">
        <f ca="1">IF(Interaction2_coded=1,(AVERAGEIFS(L8_Stdev,L8_A,$B255,L8_C,AL$252)),IF(Interaction2_coded=2,(AVERAGEIFS(L8_Stdev,L8_B,$B255,L8_D,AL$252))))</f>
        <v>0.68629078131262977</v>
      </c>
      <c r="AT255" s="163" t="str">
        <f ca="1">IF(Interaction2_coded=1,(CONCATENATE(A_name,"=",A_2)),IF(Interaction2_coded=2,(CONCATENATE(B_name,"=",B_2))))</f>
        <v>Arm Length=Long</v>
      </c>
      <c r="AU255" s="162">
        <f ca="1">IF(Interaction2_coded=1,(AVERAGEIFS(L8_SN,L8_A,$B255,L8_C,AU$252)),IF(Interaction2_coded=2,(AVERAGEIFS(L8_SN,L8_B,$B255,L8_D,AU$252))))</f>
        <v>-20.328626818999624</v>
      </c>
      <c r="AV255" s="161">
        <f ca="1">IF(Interaction2_coded=1,(AVERAGEIFS(L8_SN,L8_A,$B255,L8_C,AV$252)),IF(Interaction2_coded=2,(AVERAGEIFS(L8_SN,L8_B,$B255,L8_D,AV$252))))</f>
        <v>-36.255013849533924</v>
      </c>
    </row>
    <row r="256" spans="2:51">
      <c r="C256" s="117"/>
      <c r="D256" s="114"/>
      <c r="E256" s="114"/>
      <c r="F256" s="110"/>
      <c r="G256" s="110"/>
      <c r="H256" s="110"/>
      <c r="I256" s="110"/>
      <c r="J256" s="110"/>
      <c r="K256" s="110"/>
      <c r="L256" s="110"/>
      <c r="M256" s="110"/>
      <c r="N256" s="110"/>
      <c r="O256" s="110"/>
      <c r="P256" s="96"/>
      <c r="Q256" s="96"/>
      <c r="AJ256" s="117"/>
      <c r="AK256" s="114"/>
      <c r="AL256" s="114"/>
      <c r="AT256" s="117"/>
      <c r="AU256" s="114"/>
      <c r="AV256" s="114"/>
    </row>
    <row r="257" spans="2:48" ht="15">
      <c r="C257" s="113" t="s">
        <v>432</v>
      </c>
      <c r="D257" s="100"/>
      <c r="E257" s="100"/>
      <c r="F257" s="110"/>
      <c r="G257" s="110"/>
      <c r="H257" s="110"/>
      <c r="I257" s="110"/>
      <c r="J257" s="110"/>
      <c r="K257" s="110"/>
      <c r="L257" s="110"/>
      <c r="M257" s="110"/>
      <c r="N257" s="110"/>
      <c r="O257" s="110"/>
      <c r="P257" s="96"/>
      <c r="Q257" s="96"/>
      <c r="AJ257" s="113" t="s">
        <v>431</v>
      </c>
      <c r="AK257" s="100"/>
      <c r="AL257" s="100"/>
      <c r="AT257" s="113" t="s">
        <v>430</v>
      </c>
      <c r="AU257" s="100"/>
      <c r="AV257" s="100"/>
    </row>
    <row r="258" spans="2:48" ht="13.5" thickBot="1">
      <c r="C258" s="117" t="str">
        <f>Interaction3_name</f>
        <v>Hook*
Stop Angle</v>
      </c>
      <c r="D258" s="117">
        <v>1</v>
      </c>
      <c r="E258" s="117">
        <v>2</v>
      </c>
      <c r="F258" s="110"/>
      <c r="G258" s="110"/>
      <c r="H258" s="110"/>
      <c r="I258" s="110"/>
      <c r="J258" s="110"/>
      <c r="K258" s="110"/>
      <c r="L258" s="110"/>
      <c r="M258" s="110"/>
      <c r="N258" s="110"/>
      <c r="O258" s="110"/>
      <c r="P258" s="96"/>
      <c r="Q258" s="96"/>
      <c r="AJ258" s="117" t="str">
        <f>Interaction3_name</f>
        <v>Hook*
Stop Angle</v>
      </c>
      <c r="AK258" s="117">
        <v>1</v>
      </c>
      <c r="AL258" s="117">
        <v>2</v>
      </c>
      <c r="AT258" s="117" t="str">
        <f>Interaction3_name</f>
        <v>Hook*
Stop Angle</v>
      </c>
      <c r="AU258" s="117">
        <v>1</v>
      </c>
      <c r="AV258" s="117">
        <v>2</v>
      </c>
    </row>
    <row r="259" spans="2:48" ht="13.5" thickBot="1">
      <c r="B259" s="110"/>
      <c r="C259" s="168"/>
      <c r="D259" s="167" t="str">
        <f ca="1">IF(Interaction3_coded=1,(CONCATENATE(D_name,"=",D_1)),IF(Interaction3_coded=2,(CONCATENATE(C_name,"=",C_1))))</f>
        <v>Stop Angle=Hole 4</v>
      </c>
      <c r="E259" s="166" t="str">
        <f ca="1">IF(Interaction3_coded=1,(CONCATENATE(D_name,"=",D_2)),IF(Interaction3_coded=2,(CONCATENATE(C_name,"=",C_2))))</f>
        <v>Stop Angle=Hole 5</v>
      </c>
      <c r="F259" s="110"/>
      <c r="G259" s="110"/>
      <c r="H259" s="110"/>
      <c r="I259" s="110"/>
      <c r="J259" s="110"/>
      <c r="K259" s="110"/>
      <c r="L259" s="110"/>
      <c r="M259" s="110"/>
      <c r="N259" s="110"/>
      <c r="O259" s="110"/>
      <c r="P259" s="96"/>
      <c r="Q259" s="96"/>
      <c r="AJ259" s="168"/>
      <c r="AK259" s="167" t="str">
        <f ca="1">IF(Interaction3_coded=1,(CONCATENATE(D_name,"=",D_1)),IF(Interaction3_coded=2,(CONCATENATE(C_name,"=",C_1))))</f>
        <v>Stop Angle=Hole 4</v>
      </c>
      <c r="AL259" s="166" t="str">
        <f ca="1">IF(Interaction3_coded=1,(CONCATENATE(D_name,"=",D_2)),IF(Interaction3_coded=2,(CONCATENATE(C_name,"=",C_2))))</f>
        <v>Stop Angle=Hole 5</v>
      </c>
      <c r="AT259" s="168"/>
      <c r="AU259" s="167" t="str">
        <f ca="1">IF(Interaction3_coded=1,(CONCATENATE(D_name,"=",D_1)),IF(Interaction3_coded=2,(CONCATENATE(C_name,"=",C_1))))</f>
        <v>Stop Angle=Hole 4</v>
      </c>
      <c r="AV259" s="166" t="str">
        <f ca="1">IF(Interaction3_coded=1,(CONCATENATE(D_name,"=",D_2)),IF(Interaction3_coded=2,(CONCATENATE(C_name,"=",C_2))))</f>
        <v>Stop Angle=Hole 5</v>
      </c>
    </row>
    <row r="260" spans="2:48">
      <c r="B260" s="110">
        <v>1</v>
      </c>
      <c r="C260" s="165" t="str">
        <f ca="1">IF(Interaction3_coded=1,(CONCATENATE(A_name,"=",A_1)),IF(Interaction3_coded=2,(CONCATENATE(B_name,"=",B_1))))</f>
        <v>Hook=Bottom</v>
      </c>
      <c r="D260" s="112">
        <f ca="1">IF(Interaction3_coded=1,(AVERAGEIFS(L8_Mean,L8_A,$B260,L8_D,D$258)),IF(Interaction3_coded=2,(AVERAGEIFS(L8_Mean,L8_B,$B260,L8_C,D$258))))</f>
        <v>39.983333333333334</v>
      </c>
      <c r="E260" s="164">
        <f ca="1">IF(Interaction3_coded=1,(AVERAGEIFS(L8_Mean,L8_A,$B260,L8_D,E$258)),IF(Interaction3_coded=2,(AVERAGEIFS(L8_Mean,L8_B,$B260,L8_C,E$258))))</f>
        <v>33.216666666666669</v>
      </c>
      <c r="F260" s="110"/>
      <c r="G260" s="110"/>
      <c r="H260" s="110"/>
      <c r="I260" s="110"/>
      <c r="J260" s="110"/>
      <c r="K260" s="110"/>
      <c r="L260" s="110"/>
      <c r="M260" s="110"/>
      <c r="N260" s="110"/>
      <c r="O260" s="110"/>
      <c r="P260" s="96"/>
      <c r="Q260" s="96"/>
      <c r="AJ260" s="165" t="str">
        <f ca="1">IF(Interaction3_coded=1,(CONCATENATE(A_name,"=",A_1)),IF(Interaction3_coded=2,(CONCATENATE(B_name,"=",B_1))))</f>
        <v>Hook=Bottom</v>
      </c>
      <c r="AK260" s="112">
        <f ca="1">IF(Interaction3_coded=1,(AVERAGEIFS(L8_Stdev,L8_A,$B260,L8_D,AK$258)),IF(Interaction3_coded=2,(AVERAGEIFS(L8_Stdev,L8_B,$B260,L8_C,AK$258))))</f>
        <v>0.87524502740576993</v>
      </c>
      <c r="AL260" s="164">
        <f ca="1">IF(Interaction3_coded=1,(AVERAGEIFS(L8_Stdev,L8_A,$B260,L8_D,AL$258)),IF(Interaction3_coded=2,(AVERAGEIFS(L8_Stdev,L8_B,$B260,L8_C,AL$258))))</f>
        <v>1.2886497083606072</v>
      </c>
      <c r="AT260" s="165" t="str">
        <f ca="1">IF(Interaction3_coded=1,(CONCATENATE(A_name,"=",A_1)),IF(Interaction3_coded=2,(CONCATENATE(B_name,"=",B_1))))</f>
        <v>Hook=Bottom</v>
      </c>
      <c r="AU260" s="112">
        <f ca="1">IF(Interaction3_coded=1,(AVERAGEIFS(L8_SN,L8_A,$B260,L8_D,AU$258)),IF(Interaction3_coded=2,(AVERAGEIFS(L8_SN,L8_B,$B260,L8_C,AU$258))))</f>
        <v>-18.29818596337816</v>
      </c>
      <c r="AV260" s="164">
        <f ca="1">IF(Interaction3_coded=1,(AVERAGEIFS(L8_SN,L8_A,$B260,L8_D,AV$258)),IF(Interaction3_coded=2,(AVERAGEIFS(L8_SN,L8_B,$B260,L8_C,AV$258))))</f>
        <v>-21.408370996859126</v>
      </c>
    </row>
    <row r="261" spans="2:48" ht="13.5" thickBot="1">
      <c r="B261" s="110">
        <v>2</v>
      </c>
      <c r="C261" s="163" t="str">
        <f ca="1">IF(Interaction3_coded=1,(CONCATENATE(A_name,"=",A_2)),IF(Interaction3_coded=2,(CONCATENATE(B_name,"=",B_2))))</f>
        <v>Hook=Top</v>
      </c>
      <c r="D261" s="162">
        <f ca="1">IF(Interaction3_coded=1,(AVERAGEIFS(L8_Mean,L8_A,$B261,L8_D,D$258)),IF(Interaction3_coded=2,(AVERAGEIFS(L8_Mean,L8_B,$B261,L8_C,D$258))))</f>
        <v>107.16666666666666</v>
      </c>
      <c r="E261" s="161">
        <f ca="1">IF(Interaction3_coded=1,(AVERAGEIFS(L8_Mean,L8_A,$B261,L8_D,E$258)),IF(Interaction3_coded=2,(AVERAGEIFS(L8_Mean,L8_B,$B261,L8_C,E$258))))</f>
        <v>134.83333333333331</v>
      </c>
      <c r="F261" s="110"/>
      <c r="G261" s="110"/>
      <c r="H261" s="110"/>
      <c r="I261" s="110"/>
      <c r="J261" s="110"/>
      <c r="K261" s="110"/>
      <c r="L261" s="110"/>
      <c r="M261" s="110"/>
      <c r="N261" s="110"/>
      <c r="O261" s="110"/>
      <c r="P261" s="96"/>
      <c r="Q261" s="96"/>
      <c r="AJ261" s="163" t="str">
        <f ca="1">IF(Interaction3_coded=1,(CONCATENATE(A_name,"=",A_2)),IF(Interaction3_coded=2,(CONCATENATE(B_name,"=",B_2))))</f>
        <v>Hook=Top</v>
      </c>
      <c r="AK261" s="162">
        <f ca="1">IF(Interaction3_coded=1,(AVERAGEIFS(L8_Stdev,L8_A,$B261,L8_D,AK$258)),IF(Interaction3_coded=2,(AVERAGEIFS(L8_Stdev,L8_B,$B261,L8_C,AK$258))))</f>
        <v>0.65299756949865351</v>
      </c>
      <c r="AL261" s="161">
        <f ca="1">IF(Interaction3_coded=1,(AVERAGEIFS(L8_Stdev,L8_A,$B261,L8_D,AL$258)),IF(Interaction3_coded=2,(AVERAGEIFS(L8_Stdev,L8_B,$B261,L8_C,AL$258))))</f>
        <v>0.71674195815928443</v>
      </c>
      <c r="AT261" s="163" t="str">
        <f ca="1">IF(Interaction3_coded=1,(CONCATENATE(A_name,"=",A_2)),IF(Interaction3_coded=2,(CONCATENATE(B_name,"=",B_2))))</f>
        <v>Hook=Top</v>
      </c>
      <c r="AU261" s="162">
        <f ca="1">IF(Interaction3_coded=1,(AVERAGEIFS(L8_SN,L8_A,$B261,L8_D,AU$258)),IF(Interaction3_coded=2,(AVERAGEIFS(L8_SN,L8_B,$B261,L8_C,AU$258))))</f>
        <v>-34.539160078375133</v>
      </c>
      <c r="AV261" s="161">
        <f ca="1">IF(Interaction3_coded=1,(AVERAGEIFS(L8_SN,L8_A,$B261,L8_D,AV$258)),IF(Interaction3_coded=2,(AVERAGEIFS(L8_SN,L8_B,$B261,L8_C,AV$258))))</f>
        <v>-35.458106956628981</v>
      </c>
    </row>
    <row r="262" spans="2:48">
      <c r="C262" s="117"/>
      <c r="D262" s="114"/>
      <c r="E262" s="114"/>
      <c r="F262" s="110"/>
      <c r="G262" s="110"/>
      <c r="H262" s="110"/>
      <c r="I262" s="110"/>
      <c r="J262" s="110"/>
      <c r="K262" s="110"/>
      <c r="L262" s="110"/>
      <c r="M262" s="110"/>
      <c r="N262" s="110"/>
      <c r="O262" s="110"/>
      <c r="P262" s="96"/>
      <c r="Q262" s="96"/>
    </row>
    <row r="263" spans="2:48">
      <c r="E263" s="160"/>
      <c r="P263" s="96"/>
      <c r="Q263" s="96"/>
    </row>
    <row r="264" spans="2:48" ht="13.5" thickBot="1">
      <c r="B264" s="96"/>
      <c r="C264" s="107"/>
      <c r="D264" s="107"/>
      <c r="E264" s="107"/>
      <c r="F264" s="107"/>
      <c r="G264" s="96"/>
      <c r="H264" s="96"/>
      <c r="I264" s="96"/>
      <c r="J264" s="96"/>
      <c r="K264" s="96"/>
      <c r="L264" s="96"/>
      <c r="M264" s="96"/>
      <c r="N264" s="96"/>
      <c r="O264" s="96"/>
      <c r="P264" s="96"/>
      <c r="Q264" s="96"/>
    </row>
    <row r="265" spans="2:48" ht="13.5" thickBot="1">
      <c r="B265" s="96"/>
      <c r="C265" s="158" t="s">
        <v>303</v>
      </c>
      <c r="D265" s="405" t="s">
        <v>302</v>
      </c>
      <c r="E265" s="406"/>
      <c r="F265" s="107"/>
      <c r="G265" s="96"/>
      <c r="H265" s="96"/>
      <c r="I265" s="96"/>
      <c r="J265" s="96"/>
      <c r="K265" s="96"/>
      <c r="L265" s="96"/>
      <c r="M265" s="96"/>
      <c r="N265" s="96"/>
      <c r="O265" s="96"/>
      <c r="P265" s="96"/>
      <c r="Q265" s="96"/>
    </row>
    <row r="266" spans="2:48">
      <c r="B266" s="96"/>
      <c r="C266" s="106" t="s">
        <v>301</v>
      </c>
      <c r="D266" s="397" t="s">
        <v>300</v>
      </c>
      <c r="E266" s="398"/>
      <c r="F266" s="96"/>
      <c r="G266" s="96"/>
      <c r="H266" s="96"/>
      <c r="I266" s="96"/>
      <c r="J266" s="96"/>
      <c r="K266" s="96"/>
      <c r="L266" s="96"/>
      <c r="M266" s="96"/>
      <c r="N266" s="96"/>
      <c r="O266" s="96"/>
      <c r="P266" s="96"/>
      <c r="Q266" s="96"/>
    </row>
    <row r="267" spans="2:48">
      <c r="B267" s="96"/>
      <c r="C267" s="159" t="s">
        <v>299</v>
      </c>
      <c r="D267" s="399" t="s">
        <v>298</v>
      </c>
      <c r="E267" s="400"/>
      <c r="F267" s="96"/>
      <c r="G267" s="96"/>
      <c r="H267" s="96"/>
      <c r="I267" s="96"/>
      <c r="J267" s="96"/>
      <c r="K267" s="96"/>
      <c r="L267" s="96"/>
      <c r="M267" s="96"/>
      <c r="N267" s="96"/>
      <c r="O267" s="96"/>
      <c r="P267" s="96"/>
      <c r="Q267" s="96"/>
    </row>
    <row r="268" spans="2:48">
      <c r="B268" s="96"/>
      <c r="C268" s="159" t="s">
        <v>297</v>
      </c>
      <c r="D268" s="399" t="s">
        <v>296</v>
      </c>
      <c r="E268" s="400"/>
      <c r="F268" s="96"/>
      <c r="G268" s="96"/>
      <c r="H268" s="96"/>
      <c r="I268" s="96"/>
      <c r="J268" s="96"/>
      <c r="K268" s="96"/>
      <c r="L268" s="96"/>
      <c r="M268" s="96"/>
      <c r="N268" s="96"/>
      <c r="O268" s="96"/>
      <c r="P268" s="96"/>
      <c r="Q268" s="96"/>
    </row>
    <row r="269" spans="2:48">
      <c r="B269" s="96"/>
      <c r="C269" s="159" t="s">
        <v>295</v>
      </c>
      <c r="D269" s="399" t="s">
        <v>294</v>
      </c>
      <c r="E269" s="400"/>
      <c r="F269" s="96"/>
      <c r="G269" s="96"/>
      <c r="H269" s="96"/>
      <c r="I269" s="96"/>
      <c r="J269" s="96"/>
      <c r="K269" s="96"/>
      <c r="L269" s="96"/>
      <c r="M269" s="96"/>
      <c r="N269" s="96"/>
      <c r="O269" s="96"/>
      <c r="P269" s="96"/>
      <c r="Q269" s="96"/>
    </row>
    <row r="270" spans="2:48" ht="13.5" thickBot="1">
      <c r="C270" s="156" t="s">
        <v>293</v>
      </c>
      <c r="D270" s="401" t="s">
        <v>292</v>
      </c>
      <c r="E270" s="402"/>
      <c r="F270" s="96"/>
      <c r="G270" s="96"/>
      <c r="H270" s="96"/>
      <c r="I270" s="96"/>
      <c r="J270" s="96"/>
      <c r="K270" s="96"/>
      <c r="L270" s="96"/>
      <c r="M270" s="96"/>
      <c r="N270" s="96"/>
      <c r="O270" s="96"/>
      <c r="P270" s="96"/>
      <c r="Q270" s="96"/>
    </row>
    <row r="271" spans="2:48" ht="13.5" thickBot="1">
      <c r="B271" s="103" t="s">
        <v>277</v>
      </c>
      <c r="C271" s="153">
        <f>IF(SN_user_select=C266,1,IF(SN_user_select=C267,2,IF(SN_user_select=C268,3,IF(SN_user_select=C269,4,IF(SN_user_select=C270,5)))))</f>
        <v>3</v>
      </c>
      <c r="D271" s="403" t="str">
        <f>IF(SN_user_select=C266,D266,IF(SN_user_select=C267,D267,IF(SN_user_select=C268,D268,IF(SN_user_select=C269,D269,IF(SN_user_select=C270,D270)))))</f>
        <v>-10*Log10(Sum((Y-T)^2)/n)</v>
      </c>
      <c r="E271" s="404"/>
      <c r="F271" s="96"/>
      <c r="G271" s="96"/>
      <c r="H271" s="96"/>
      <c r="I271" s="96"/>
      <c r="J271" s="96"/>
      <c r="K271" s="96"/>
      <c r="L271" s="96"/>
      <c r="M271" s="96"/>
      <c r="N271" s="96"/>
      <c r="O271" s="96"/>
      <c r="P271" s="96"/>
      <c r="Q271" s="96"/>
    </row>
    <row r="272" spans="2:48" ht="13.5" thickBot="1">
      <c r="B272" s="96"/>
      <c r="C272" s="96"/>
      <c r="D272" s="96"/>
      <c r="E272" s="96"/>
      <c r="F272" s="96"/>
      <c r="G272" s="96"/>
      <c r="H272" s="96"/>
      <c r="I272" s="96"/>
      <c r="J272" s="96"/>
      <c r="K272" s="96"/>
      <c r="L272" s="96"/>
      <c r="M272" s="96"/>
      <c r="N272" s="96"/>
      <c r="O272" s="96"/>
      <c r="P272" s="96"/>
      <c r="Q272" s="96"/>
    </row>
    <row r="273" spans="1:23" ht="14.45" customHeight="1" thickBot="1">
      <c r="B273" s="96"/>
      <c r="C273" s="158" t="s">
        <v>291</v>
      </c>
      <c r="D273" s="157" t="s">
        <v>290</v>
      </c>
      <c r="E273" s="157" t="s">
        <v>289</v>
      </c>
      <c r="F273" s="157" t="s">
        <v>288</v>
      </c>
      <c r="G273" s="157" t="s">
        <v>429</v>
      </c>
      <c r="H273" s="405" t="s">
        <v>428</v>
      </c>
      <c r="I273" s="406"/>
      <c r="J273" s="96"/>
      <c r="K273" s="96"/>
      <c r="L273" s="96"/>
      <c r="M273" s="96"/>
      <c r="N273" s="96"/>
      <c r="O273" s="96"/>
      <c r="P273" s="96"/>
      <c r="Q273" s="96"/>
    </row>
    <row r="274" spans="1:23" ht="14.45" customHeight="1">
      <c r="B274" s="96"/>
      <c r="C274" s="106" t="s">
        <v>287</v>
      </c>
      <c r="D274" s="105" t="s">
        <v>286</v>
      </c>
      <c r="E274" s="104" t="s">
        <v>285</v>
      </c>
      <c r="F274" s="104" t="s">
        <v>284</v>
      </c>
      <c r="G274" s="104" t="s">
        <v>283</v>
      </c>
      <c r="H274" s="397" t="s">
        <v>427</v>
      </c>
      <c r="I274" s="398"/>
      <c r="J274" s="96"/>
      <c r="K274" s="96"/>
      <c r="L274" s="96"/>
      <c r="M274" s="96"/>
      <c r="N274" s="96"/>
      <c r="O274" s="96"/>
      <c r="P274" s="96"/>
      <c r="Q274" s="96"/>
    </row>
    <row r="275" spans="1:23" ht="14.45" customHeight="1" thickBot="1">
      <c r="B275" s="96"/>
      <c r="C275" s="156" t="s">
        <v>282</v>
      </c>
      <c r="D275" s="155" t="s">
        <v>281</v>
      </c>
      <c r="E275" s="154" t="s">
        <v>280</v>
      </c>
      <c r="F275" s="154" t="s">
        <v>279</v>
      </c>
      <c r="G275" s="154" t="s">
        <v>278</v>
      </c>
      <c r="H275" s="407" t="s">
        <v>426</v>
      </c>
      <c r="I275" s="408"/>
      <c r="J275" s="96"/>
      <c r="K275" s="96"/>
      <c r="L275" s="96"/>
      <c r="M275" s="96"/>
      <c r="N275" s="96"/>
      <c r="O275" s="96"/>
      <c r="P275" s="96"/>
      <c r="Q275" s="96"/>
    </row>
    <row r="276" spans="1:23" ht="14.65" customHeight="1" thickBot="1">
      <c r="B276" s="103" t="s">
        <v>277</v>
      </c>
      <c r="C276" s="153">
        <f>IF(StDev_user_select=$C274,1,IF(StDev_user_select=$C275,2))</f>
        <v>1</v>
      </c>
      <c r="D276" s="152" t="str">
        <f>IF(StDev_user_select=$C274,D274,IF(StDev_user_select=$C275,D275))</f>
        <v>Pareto of Deltas for StDevs</v>
      </c>
      <c r="E276" s="152" t="str">
        <f>IF(StDev_user_select=$C274,E274,IF(StDev_user_select=$C275,E275))</f>
        <v>Pareto of ANOVA SS % Contribution for StDevs</v>
      </c>
      <c r="F276" s="152" t="str">
        <f>IF(StDev_user_select=$C274,F274,IF(StDev_user_select=$C275,F275))</f>
        <v>Main Effects Plot for StDevs</v>
      </c>
      <c r="G276" s="152" t="str">
        <f>IF(StDev_user_select=$C274,G274,IF(StDev_user_select=$C275,G275))</f>
        <v>Mean(StDev(Y))</v>
      </c>
      <c r="H276" s="403" t="str">
        <f>IF(StDev_user_select=$C274,H274,IF(StDev_user_select=$C275,H275))</f>
        <v>Interaction Plot for StDevs</v>
      </c>
      <c r="I276" s="404"/>
      <c r="J276" s="96"/>
      <c r="K276" s="96"/>
      <c r="L276" s="96"/>
      <c r="M276" s="96"/>
      <c r="N276" s="96"/>
      <c r="O276" s="96"/>
      <c r="P276" s="96"/>
      <c r="Q276" s="96"/>
    </row>
    <row r="277" spans="1:23" ht="13.5" thickBot="1">
      <c r="B277" s="96"/>
      <c r="C277" s="96"/>
      <c r="D277" s="96"/>
      <c r="E277" s="96"/>
      <c r="F277" s="96"/>
      <c r="G277" s="96"/>
      <c r="H277" s="96"/>
      <c r="I277" s="96"/>
      <c r="J277" s="96"/>
      <c r="K277" s="96"/>
      <c r="L277" s="96"/>
      <c r="M277" s="96"/>
      <c r="N277" s="96"/>
      <c r="O277" s="96"/>
      <c r="P277" s="96"/>
      <c r="Q277" s="96"/>
    </row>
    <row r="278" spans="1:23" ht="26.25" thickBot="1">
      <c r="C278" s="151" t="s">
        <v>425</v>
      </c>
      <c r="D278" s="151" t="s">
        <v>424</v>
      </c>
      <c r="E278" s="151" t="s">
        <v>423</v>
      </c>
      <c r="F278" s="96"/>
      <c r="G278" s="96"/>
      <c r="H278" s="96"/>
      <c r="I278" s="96"/>
      <c r="J278" s="96"/>
      <c r="K278" s="96"/>
      <c r="L278" s="96"/>
      <c r="M278" s="96"/>
      <c r="N278" s="96"/>
      <c r="O278" s="96"/>
      <c r="P278" s="96"/>
      <c r="Q278" s="96"/>
    </row>
    <row r="279" spans="1:23">
      <c r="C279" s="150" t="str">
        <f ca="1">IF(AND(A_name="A",B_name="B"),"A*B",CONCATENATE(A_name,"*",IF(INFO("system")="pcdos",CHAR(10),CHAR(13)),B_name))</f>
        <v>Hook*
Arm Length</v>
      </c>
      <c r="D279" s="149" t="str">
        <f ca="1">IF(AND(A_name="A",C_name="C"),"A*C",CONCATENATE(A_name,"*",IF(INFO("system")="pcdos",CHAR(10),CHAR(13)),C_name))</f>
        <v>Hook*
Start Angle</v>
      </c>
      <c r="E279" s="148" t="str">
        <f ca="1">IF(AND(A_name="A",D_name="D"),"A*D",CONCATENATE(A_name,"*",IF(INFO("system")="pcdos",CHAR(10),CHAR(13)),D_name))</f>
        <v>Hook*
Stop Angle</v>
      </c>
      <c r="F279" s="96"/>
      <c r="G279" s="96"/>
      <c r="H279" s="96"/>
      <c r="I279" s="96"/>
      <c r="J279" s="96"/>
      <c r="K279" s="96"/>
      <c r="L279" s="96"/>
      <c r="M279" s="96"/>
      <c r="N279" s="96"/>
      <c r="O279" s="96"/>
      <c r="P279" s="96"/>
      <c r="Q279" s="96"/>
    </row>
    <row r="280" spans="1:23" ht="13.5" thickBot="1">
      <c r="C280" s="147" t="str">
        <f ca="1">IF(AND(C_name="C",D_name="D"),"C*D",CONCATENATE(C_name,"*",IF(INFO("system")="pcdos",CHAR(10),CHAR(13)),D_name))</f>
        <v>Start Angle*
Stop Angle</v>
      </c>
      <c r="D280" s="146" t="str">
        <f ca="1">IF(AND(B_name="B",D_name="D"),"B*D",CONCATENATE(B_name,"*",IF(INFO("system")="pcdos",CHAR(10),CHAR(13)),D_name))</f>
        <v>Arm Length*
Stop Angle</v>
      </c>
      <c r="E280" s="145" t="str">
        <f ca="1">IF(AND(B_name="B",C_name="C"),"B*C",CONCATENATE(B_name,"*",IF(INFO("system")="pcdos",CHAR(10),CHAR(13)),C_name))</f>
        <v>Arm Length*
Start Angle</v>
      </c>
      <c r="F280" s="96"/>
      <c r="G280" s="96"/>
      <c r="H280" s="96"/>
      <c r="I280" s="96"/>
      <c r="J280" s="96"/>
      <c r="K280" s="96"/>
      <c r="L280" s="96"/>
      <c r="M280" s="96"/>
      <c r="N280" s="96"/>
      <c r="O280" s="96"/>
      <c r="P280" s="96"/>
      <c r="Q280" s="96"/>
    </row>
    <row r="281" spans="1:23" ht="13.5" thickBot="1">
      <c r="B281" s="103" t="s">
        <v>277</v>
      </c>
      <c r="C281" s="144">
        <f ca="1">IF(OR(Interaction1_name=C279,Interaction1_name="A*B"),1,IF(OR(Interaction1_name=C280,Interaction1_name="C*D"),2))</f>
        <v>2</v>
      </c>
      <c r="D281" s="143">
        <f ca="1">IF(OR(Interaction2_name=D279,Interaction2_name="A*C"),1,IF(OR(Interaction2_name=D280,Interaction2_name="B*D"),2))</f>
        <v>2</v>
      </c>
      <c r="E281" s="142">
        <f ca="1">IF(OR(Interaction3_name=E279,Interaction3_name="A*D"),1,IF(OR(Interaction3_name=E280,Interaction3_name="B*C"),2))</f>
        <v>1</v>
      </c>
      <c r="F281" s="96"/>
      <c r="G281" s="96"/>
      <c r="H281" s="96"/>
      <c r="I281" s="96"/>
      <c r="J281" s="96"/>
      <c r="K281" s="96"/>
      <c r="L281" s="96"/>
      <c r="M281" s="96"/>
      <c r="N281" s="96"/>
      <c r="O281" s="96"/>
      <c r="P281" s="96"/>
      <c r="Q281" s="96"/>
    </row>
    <row r="282" spans="1:23">
      <c r="B282" s="116" t="s">
        <v>422</v>
      </c>
      <c r="C282" s="141" t="str">
        <f ca="1">IF(Interaction1_coded=1,"A*B",IF(Interaction1_coded=2,"C*D",""))</f>
        <v>C*D</v>
      </c>
      <c r="D282" s="140" t="str">
        <f ca="1">IF(Interaction2_coded=1,"A*C",IF(Interaction2_coded=2,"B*D",""))</f>
        <v>B*D</v>
      </c>
      <c r="E282" s="139" t="str">
        <f ca="1">IF(Interaction3_coded=1,"A*D",IF(Interaction3_coded=2,"B*C",""))</f>
        <v>A*D</v>
      </c>
      <c r="I282" s="101"/>
      <c r="K282" s="96"/>
      <c r="L282" s="96"/>
      <c r="M282" s="96"/>
      <c r="N282" s="96"/>
      <c r="O282" s="96"/>
      <c r="P282" s="96"/>
      <c r="Q282" s="96"/>
    </row>
    <row r="283" spans="1:23" ht="15.75" thickBot="1">
      <c r="A283" s="100"/>
      <c r="B283" s="116" t="s">
        <v>421</v>
      </c>
      <c r="C283" s="138" t="s">
        <v>420</v>
      </c>
      <c r="D283" s="137" t="s">
        <v>419</v>
      </c>
      <c r="E283" s="136" t="s">
        <v>418</v>
      </c>
      <c r="K283" s="96"/>
      <c r="L283" s="96"/>
      <c r="M283" s="96"/>
      <c r="N283" s="96"/>
      <c r="O283" s="96"/>
      <c r="P283" s="100"/>
      <c r="Q283" s="100"/>
      <c r="R283" s="100"/>
      <c r="S283" s="100"/>
      <c r="T283" s="100"/>
      <c r="U283" s="100"/>
      <c r="V283" s="100"/>
      <c r="W283" s="100"/>
    </row>
    <row r="284" spans="1:23" ht="15">
      <c r="A284" s="100"/>
      <c r="K284" s="96"/>
      <c r="L284" s="96"/>
      <c r="M284" s="96"/>
      <c r="N284" s="96"/>
      <c r="O284" s="102"/>
      <c r="P284" s="100"/>
      <c r="Q284" s="100"/>
      <c r="R284" s="100"/>
      <c r="S284" s="100"/>
      <c r="T284" s="100"/>
      <c r="U284" s="100"/>
      <c r="V284" s="100"/>
      <c r="W284" s="100"/>
    </row>
    <row r="285" spans="1:23" ht="15">
      <c r="A285" s="100"/>
      <c r="K285" s="96"/>
      <c r="L285" s="96"/>
      <c r="M285" s="96"/>
      <c r="N285" s="96"/>
      <c r="O285" s="96"/>
      <c r="P285" s="100"/>
      <c r="Q285" s="100"/>
      <c r="R285" s="100"/>
      <c r="S285" s="100"/>
      <c r="T285" s="100"/>
      <c r="U285" s="100"/>
      <c r="V285" s="100"/>
      <c r="W285" s="100"/>
    </row>
    <row r="286" spans="1:23" ht="15">
      <c r="A286" s="100"/>
      <c r="L286" s="96"/>
      <c r="M286" s="96"/>
      <c r="N286" s="96"/>
      <c r="O286" s="96"/>
      <c r="P286" s="100"/>
      <c r="Q286" s="100"/>
      <c r="R286" s="100"/>
      <c r="S286" s="100"/>
      <c r="T286" s="100"/>
      <c r="U286" s="100"/>
      <c r="V286" s="100"/>
      <c r="W286" s="100"/>
    </row>
    <row r="287" spans="1:23" ht="15">
      <c r="A287" s="100"/>
      <c r="L287" s="96"/>
      <c r="M287" s="96"/>
      <c r="N287" s="96"/>
      <c r="O287" s="96"/>
      <c r="P287" s="100"/>
      <c r="Q287" s="100"/>
      <c r="R287" s="100"/>
      <c r="S287" s="100"/>
      <c r="T287" s="100"/>
      <c r="U287" s="100"/>
      <c r="V287" s="100"/>
      <c r="W287" s="100"/>
    </row>
    <row r="288" spans="1:23" ht="15">
      <c r="A288" s="100"/>
      <c r="K288" s="96"/>
      <c r="L288" s="96"/>
      <c r="M288" s="96"/>
      <c r="N288" s="96"/>
      <c r="O288" s="96"/>
      <c r="P288" s="100"/>
      <c r="Q288" s="100"/>
      <c r="R288" s="100"/>
      <c r="S288" s="100"/>
      <c r="T288" s="100"/>
      <c r="U288" s="100"/>
      <c r="V288" s="100"/>
      <c r="W288" s="100"/>
    </row>
    <row r="289" spans="1:28" ht="15">
      <c r="A289" s="100"/>
      <c r="K289" s="96"/>
      <c r="L289" s="96"/>
      <c r="M289" s="96"/>
      <c r="N289" s="96"/>
      <c r="O289" s="96"/>
      <c r="P289" s="100"/>
      <c r="Q289" s="100"/>
      <c r="R289" s="100"/>
      <c r="S289" s="100"/>
      <c r="T289" s="100"/>
      <c r="U289" s="100"/>
      <c r="V289" s="100"/>
      <c r="W289" s="100"/>
    </row>
    <row r="290" spans="1:28" ht="15">
      <c r="A290" s="100"/>
      <c r="H290" s="135"/>
      <c r="I290" s="135"/>
      <c r="J290" s="135"/>
      <c r="K290" s="100"/>
      <c r="L290" s="100"/>
      <c r="M290" s="100"/>
      <c r="N290" s="100"/>
      <c r="O290" s="100"/>
      <c r="P290" s="100"/>
      <c r="Q290" s="100"/>
      <c r="R290" s="100"/>
      <c r="S290" s="100"/>
      <c r="T290" s="100"/>
      <c r="U290" s="100"/>
      <c r="V290" s="100"/>
      <c r="W290" s="100"/>
    </row>
    <row r="291" spans="1:28" ht="15">
      <c r="A291" s="100"/>
      <c r="H291" s="135"/>
      <c r="I291" s="135"/>
      <c r="J291" s="135"/>
      <c r="K291" s="100"/>
      <c r="L291" s="100"/>
      <c r="M291" s="100"/>
      <c r="N291" s="100"/>
      <c r="O291" s="100"/>
      <c r="P291" s="100"/>
      <c r="Q291" s="100"/>
      <c r="R291" s="100"/>
      <c r="S291" s="100"/>
      <c r="T291" s="100"/>
      <c r="U291" s="100"/>
      <c r="V291" s="100"/>
      <c r="W291" s="100"/>
    </row>
    <row r="292" spans="1:28" ht="15">
      <c r="A292" s="100"/>
      <c r="B292" s="135"/>
      <c r="C292" s="135"/>
      <c r="D292" s="135"/>
      <c r="E292" s="135"/>
      <c r="F292" s="135"/>
      <c r="G292" s="135"/>
      <c r="H292" s="135"/>
      <c r="I292" s="135"/>
      <c r="J292" s="135"/>
      <c r="K292" s="100"/>
      <c r="L292" s="100"/>
      <c r="M292" s="100"/>
      <c r="N292" s="100"/>
      <c r="O292" s="100"/>
      <c r="P292" s="100"/>
      <c r="Q292" s="100"/>
      <c r="R292" s="100"/>
      <c r="S292" s="100"/>
      <c r="T292" s="100"/>
      <c r="U292" s="100"/>
      <c r="V292" s="100"/>
      <c r="W292" s="100"/>
    </row>
    <row r="293" spans="1:28" ht="15">
      <c r="A293" s="100"/>
      <c r="B293" s="100"/>
      <c r="C293" s="100"/>
      <c r="D293" s="100"/>
      <c r="E293" s="100"/>
      <c r="F293" s="100"/>
      <c r="G293" s="100"/>
      <c r="H293" s="100"/>
      <c r="I293" s="100"/>
      <c r="J293" s="100"/>
      <c r="K293" s="100"/>
      <c r="L293" s="100"/>
      <c r="M293" s="100"/>
      <c r="N293" s="100"/>
      <c r="O293" s="100"/>
      <c r="P293" s="100"/>
      <c r="Q293" s="100"/>
      <c r="R293" s="100"/>
      <c r="S293" s="100"/>
      <c r="T293" s="100"/>
      <c r="U293" s="100"/>
      <c r="V293" s="100"/>
      <c r="W293" s="100"/>
    </row>
    <row r="294" spans="1:28" ht="15">
      <c r="A294" s="100"/>
      <c r="B294" s="100"/>
      <c r="C294" s="100"/>
      <c r="D294" s="100"/>
      <c r="E294" s="100"/>
      <c r="F294" s="100"/>
      <c r="G294" s="100"/>
      <c r="H294" s="100"/>
      <c r="I294" s="100"/>
      <c r="J294" s="100"/>
      <c r="K294" s="100"/>
      <c r="L294" s="100"/>
      <c r="M294" s="100"/>
      <c r="N294" s="100"/>
      <c r="O294" s="100"/>
      <c r="P294" s="100"/>
      <c r="Q294" s="100"/>
      <c r="R294" s="100"/>
      <c r="S294" s="100"/>
      <c r="T294" s="100"/>
      <c r="U294" s="100"/>
      <c r="V294" s="100"/>
      <c r="W294" s="100"/>
    </row>
    <row r="295" spans="1:28" ht="15">
      <c r="A295" s="100"/>
      <c r="B295" s="100"/>
      <c r="C295" s="100"/>
      <c r="D295" s="100"/>
      <c r="E295" s="100"/>
      <c r="F295" s="100"/>
      <c r="G295" s="100"/>
      <c r="H295" s="100"/>
      <c r="I295" s="100"/>
      <c r="J295" s="100"/>
      <c r="K295" s="100"/>
      <c r="L295" s="100"/>
      <c r="M295" s="100"/>
      <c r="N295" s="100"/>
      <c r="O295" s="100"/>
      <c r="P295" s="100"/>
      <c r="Q295" s="100"/>
      <c r="R295" s="100"/>
      <c r="S295" s="100"/>
      <c r="T295" s="100"/>
      <c r="U295" s="100"/>
      <c r="V295" s="100"/>
      <c r="W295" s="100"/>
      <c r="AB295" s="101"/>
    </row>
    <row r="296" spans="1:28" ht="15">
      <c r="A296" s="100"/>
      <c r="B296" s="100"/>
      <c r="C296" s="100"/>
      <c r="D296" s="100"/>
      <c r="E296" s="100"/>
      <c r="F296" s="100"/>
      <c r="G296" s="100"/>
      <c r="H296" s="100"/>
      <c r="I296" s="100"/>
      <c r="J296" s="100"/>
      <c r="K296" s="100"/>
      <c r="L296" s="100"/>
      <c r="M296" s="100"/>
      <c r="N296" s="100"/>
      <c r="O296" s="100"/>
      <c r="P296" s="100"/>
      <c r="Q296" s="100"/>
      <c r="R296" s="100"/>
      <c r="S296" s="100"/>
      <c r="T296" s="100"/>
      <c r="U296" s="100"/>
      <c r="V296" s="100"/>
      <c r="W296" s="100"/>
    </row>
    <row r="297" spans="1:28" ht="15">
      <c r="A297" s="100"/>
      <c r="B297" s="100"/>
      <c r="C297" s="100"/>
      <c r="D297" s="100"/>
      <c r="E297" s="100"/>
      <c r="F297" s="100"/>
      <c r="G297" s="100"/>
      <c r="H297" s="100"/>
      <c r="I297" s="100"/>
      <c r="J297" s="100"/>
      <c r="K297" s="100"/>
      <c r="L297" s="100"/>
      <c r="M297" s="100"/>
      <c r="N297" s="100"/>
      <c r="O297" s="100"/>
      <c r="P297" s="100"/>
      <c r="Q297" s="100"/>
      <c r="R297" s="100"/>
      <c r="S297" s="100"/>
      <c r="T297" s="100"/>
      <c r="U297" s="100"/>
      <c r="V297" s="100"/>
      <c r="W297" s="100"/>
    </row>
    <row r="298" spans="1:28" ht="15">
      <c r="A298" s="100"/>
      <c r="B298" s="100"/>
      <c r="C298" s="100"/>
      <c r="D298" s="100"/>
      <c r="E298" s="100"/>
      <c r="F298" s="100"/>
      <c r="G298" s="100"/>
      <c r="H298" s="100"/>
      <c r="I298" s="100"/>
      <c r="J298" s="100"/>
      <c r="K298" s="100"/>
      <c r="L298" s="100"/>
      <c r="M298" s="100"/>
      <c r="N298" s="100"/>
      <c r="O298" s="100"/>
      <c r="P298" s="100"/>
      <c r="Q298" s="100"/>
      <c r="R298" s="100"/>
      <c r="S298" s="100"/>
      <c r="T298" s="100"/>
      <c r="U298" s="100"/>
      <c r="V298" s="100"/>
      <c r="W298" s="100"/>
    </row>
    <row r="299" spans="1:28" ht="15">
      <c r="A299" s="100"/>
      <c r="B299" s="100"/>
      <c r="C299" s="100"/>
      <c r="D299" s="100"/>
      <c r="E299" s="100"/>
      <c r="F299" s="100"/>
      <c r="G299" s="100"/>
      <c r="H299" s="100"/>
      <c r="I299" s="100"/>
      <c r="J299" s="100"/>
      <c r="K299" s="100"/>
      <c r="L299" s="100"/>
      <c r="M299" s="100"/>
      <c r="N299" s="100"/>
      <c r="O299" s="100"/>
      <c r="P299" s="100"/>
      <c r="Q299" s="100"/>
      <c r="R299" s="100"/>
      <c r="S299" s="100"/>
      <c r="T299" s="100"/>
      <c r="U299" s="100"/>
      <c r="V299" s="100"/>
      <c r="W299" s="100"/>
    </row>
    <row r="300" spans="1:28" ht="15">
      <c r="A300" s="100"/>
      <c r="B300" s="100"/>
      <c r="C300" s="100"/>
      <c r="D300" s="100"/>
      <c r="E300" s="100"/>
      <c r="F300" s="100"/>
      <c r="G300" s="100"/>
      <c r="H300" s="100"/>
      <c r="I300" s="100"/>
      <c r="J300" s="100"/>
      <c r="K300" s="100"/>
      <c r="L300" s="100"/>
      <c r="M300" s="100"/>
      <c r="N300" s="100"/>
      <c r="O300" s="100"/>
      <c r="P300" s="100"/>
      <c r="Q300" s="100"/>
      <c r="R300" s="100"/>
      <c r="S300" s="100"/>
      <c r="T300" s="100"/>
      <c r="U300" s="100"/>
      <c r="V300" s="100"/>
      <c r="W300" s="100"/>
    </row>
    <row r="301" spans="1:28" ht="15">
      <c r="A301" s="100"/>
      <c r="B301" s="100"/>
      <c r="C301" s="100"/>
      <c r="D301" s="100"/>
      <c r="E301" s="100"/>
      <c r="F301" s="100"/>
      <c r="G301" s="100"/>
      <c r="H301" s="100"/>
      <c r="I301" s="100"/>
      <c r="J301" s="100"/>
      <c r="K301" s="100"/>
      <c r="L301" s="100"/>
      <c r="M301" s="100"/>
      <c r="N301" s="100"/>
      <c r="O301" s="100"/>
      <c r="P301" s="100"/>
      <c r="Q301" s="100"/>
      <c r="R301" s="100"/>
      <c r="S301" s="100"/>
      <c r="T301" s="100"/>
      <c r="U301" s="100"/>
      <c r="V301" s="100"/>
      <c r="W301" s="100"/>
    </row>
    <row r="302" spans="1:28" ht="15">
      <c r="A302" s="100"/>
      <c r="B302" s="100"/>
      <c r="C302" s="100"/>
      <c r="D302" s="100"/>
      <c r="E302" s="100"/>
      <c r="F302" s="100"/>
      <c r="G302" s="100"/>
      <c r="H302" s="100"/>
      <c r="I302" s="100"/>
      <c r="J302" s="100"/>
      <c r="K302" s="100"/>
      <c r="L302" s="100"/>
      <c r="M302" s="100"/>
      <c r="N302" s="100"/>
      <c r="O302" s="100"/>
      <c r="P302" s="100"/>
      <c r="Q302" s="100"/>
      <c r="R302" s="100"/>
      <c r="S302" s="100"/>
      <c r="T302" s="100"/>
      <c r="U302" s="100"/>
      <c r="V302" s="100"/>
      <c r="W302" s="100"/>
    </row>
    <row r="303" spans="1:28" ht="15">
      <c r="A303" s="100"/>
      <c r="B303" s="100"/>
      <c r="C303" s="100"/>
      <c r="D303" s="100"/>
      <c r="E303" s="100"/>
      <c r="F303" s="100"/>
      <c r="G303" s="100"/>
      <c r="H303" s="100"/>
      <c r="I303" s="100"/>
      <c r="J303" s="100"/>
      <c r="K303" s="100"/>
      <c r="L303" s="100"/>
      <c r="M303" s="100"/>
      <c r="N303" s="100"/>
      <c r="O303" s="100"/>
      <c r="P303" s="100"/>
      <c r="Q303" s="100"/>
      <c r="R303" s="100"/>
      <c r="S303" s="100"/>
      <c r="T303" s="100"/>
      <c r="U303" s="100"/>
      <c r="V303" s="100"/>
      <c r="W303" s="100"/>
    </row>
    <row r="304" spans="1:28" ht="15">
      <c r="A304" s="100"/>
      <c r="B304" s="100"/>
      <c r="C304" s="100"/>
      <c r="D304" s="100"/>
      <c r="E304" s="100"/>
      <c r="F304" s="100"/>
      <c r="G304" s="100"/>
      <c r="H304" s="100"/>
      <c r="I304" s="100"/>
      <c r="J304" s="100"/>
      <c r="K304" s="100"/>
      <c r="L304" s="100"/>
      <c r="M304" s="100"/>
      <c r="N304" s="100"/>
      <c r="O304" s="100"/>
      <c r="P304" s="100"/>
      <c r="Q304" s="100"/>
      <c r="R304" s="100"/>
      <c r="S304" s="100"/>
      <c r="T304" s="100"/>
      <c r="U304" s="100"/>
      <c r="V304" s="100"/>
      <c r="W304" s="100"/>
    </row>
    <row r="305" spans="1:23" ht="15">
      <c r="A305" s="100"/>
      <c r="B305" s="100"/>
      <c r="C305" s="100"/>
      <c r="D305" s="100"/>
      <c r="E305" s="100"/>
      <c r="F305" s="100"/>
      <c r="G305" s="100"/>
      <c r="H305" s="100"/>
      <c r="I305" s="100"/>
      <c r="J305" s="100"/>
      <c r="K305" s="100"/>
      <c r="L305" s="100"/>
      <c r="M305" s="100"/>
      <c r="N305" s="100"/>
      <c r="O305" s="100"/>
      <c r="P305" s="100"/>
      <c r="Q305" s="100"/>
      <c r="R305" s="100"/>
      <c r="S305" s="100"/>
      <c r="T305" s="100"/>
      <c r="U305" s="100"/>
      <c r="V305" s="100"/>
      <c r="W305" s="100"/>
    </row>
    <row r="306" spans="1:23" ht="15">
      <c r="A306" s="100"/>
      <c r="B306" s="100"/>
      <c r="C306" s="100"/>
      <c r="D306" s="100"/>
      <c r="E306" s="100"/>
      <c r="F306" s="100"/>
      <c r="G306" s="100"/>
      <c r="H306" s="100"/>
      <c r="I306" s="100"/>
      <c r="J306" s="100"/>
      <c r="K306" s="100"/>
      <c r="L306" s="100"/>
      <c r="M306" s="100"/>
      <c r="N306" s="100"/>
      <c r="O306" s="100"/>
      <c r="P306" s="100"/>
      <c r="Q306" s="100"/>
      <c r="R306" s="100"/>
      <c r="S306" s="100"/>
      <c r="T306" s="100"/>
      <c r="U306" s="100"/>
      <c r="V306" s="100"/>
      <c r="W306" s="100"/>
    </row>
    <row r="307" spans="1:23" ht="15">
      <c r="A307" s="100"/>
      <c r="B307" s="100"/>
      <c r="C307" s="100"/>
      <c r="D307" s="100"/>
      <c r="E307" s="100"/>
      <c r="F307" s="100"/>
      <c r="G307" s="100"/>
      <c r="H307" s="100"/>
      <c r="I307" s="100"/>
      <c r="J307" s="100"/>
      <c r="K307" s="100"/>
      <c r="L307" s="100"/>
      <c r="M307" s="100"/>
      <c r="N307" s="100"/>
      <c r="O307" s="100"/>
      <c r="P307" s="100"/>
      <c r="Q307" s="100"/>
      <c r="R307" s="100"/>
      <c r="S307" s="100"/>
      <c r="T307" s="100"/>
      <c r="U307" s="100"/>
      <c r="V307" s="100"/>
      <c r="W307" s="100"/>
    </row>
    <row r="308" spans="1:23" ht="15">
      <c r="A308" s="100"/>
      <c r="B308" s="100"/>
      <c r="C308" s="100"/>
      <c r="D308" s="100"/>
      <c r="E308" s="100"/>
      <c r="F308" s="100"/>
      <c r="G308" s="100"/>
      <c r="H308" s="100"/>
      <c r="I308" s="100"/>
      <c r="J308" s="100"/>
      <c r="K308" s="100"/>
      <c r="L308" s="100"/>
      <c r="M308" s="100"/>
      <c r="N308" s="100"/>
      <c r="O308" s="100"/>
      <c r="P308" s="100"/>
      <c r="Q308" s="100"/>
      <c r="R308" s="100"/>
      <c r="S308" s="100"/>
      <c r="T308" s="100"/>
      <c r="U308" s="100"/>
      <c r="V308" s="100"/>
      <c r="W308" s="100"/>
    </row>
    <row r="309" spans="1:23" ht="15">
      <c r="A309" s="100"/>
      <c r="B309" s="100"/>
      <c r="C309" s="100"/>
      <c r="D309" s="100"/>
      <c r="E309" s="100"/>
      <c r="F309" s="100"/>
      <c r="G309" s="100"/>
      <c r="H309" s="100"/>
      <c r="I309" s="100"/>
      <c r="J309" s="100"/>
      <c r="K309" s="100"/>
      <c r="L309" s="100"/>
      <c r="M309" s="100"/>
      <c r="N309" s="100"/>
      <c r="O309" s="100"/>
      <c r="P309" s="100"/>
      <c r="Q309" s="100"/>
      <c r="R309" s="100"/>
      <c r="S309" s="100"/>
      <c r="T309" s="100"/>
      <c r="U309" s="100"/>
      <c r="V309" s="100"/>
      <c r="W309" s="100"/>
    </row>
    <row r="310" spans="1:23" ht="15">
      <c r="A310" s="100"/>
      <c r="B310" s="100"/>
      <c r="C310" s="100"/>
      <c r="D310" s="100"/>
      <c r="E310" s="100"/>
      <c r="F310" s="100"/>
      <c r="G310" s="100"/>
      <c r="H310" s="100"/>
      <c r="I310" s="100"/>
      <c r="J310" s="100"/>
      <c r="K310" s="100"/>
      <c r="L310" s="100"/>
      <c r="M310" s="100"/>
      <c r="N310" s="100"/>
      <c r="O310" s="100"/>
      <c r="P310" s="100"/>
      <c r="Q310" s="100"/>
      <c r="R310" s="100"/>
      <c r="S310" s="100"/>
      <c r="T310" s="100"/>
      <c r="U310" s="100"/>
      <c r="V310" s="100"/>
      <c r="W310" s="100"/>
    </row>
    <row r="311" spans="1:23" ht="15">
      <c r="A311" s="100"/>
      <c r="B311" s="100"/>
      <c r="C311" s="100"/>
      <c r="D311" s="100"/>
      <c r="E311" s="100"/>
      <c r="F311" s="100"/>
      <c r="G311" s="100"/>
      <c r="H311" s="100"/>
      <c r="I311" s="100"/>
      <c r="J311" s="100"/>
      <c r="K311" s="100"/>
      <c r="L311" s="100"/>
      <c r="M311" s="100"/>
      <c r="N311" s="100"/>
      <c r="O311" s="100"/>
      <c r="P311" s="100"/>
      <c r="Q311" s="100"/>
      <c r="R311" s="100"/>
      <c r="S311" s="100"/>
      <c r="T311" s="100"/>
      <c r="U311" s="100"/>
      <c r="V311" s="100"/>
      <c r="W311" s="100"/>
    </row>
    <row r="312" spans="1:23" ht="15">
      <c r="A312" s="100"/>
      <c r="B312" s="100"/>
      <c r="C312" s="100"/>
      <c r="D312" s="100"/>
      <c r="E312" s="100"/>
      <c r="F312" s="100"/>
      <c r="G312" s="100"/>
      <c r="H312" s="100"/>
      <c r="I312" s="100"/>
      <c r="J312" s="100"/>
      <c r="K312" s="100"/>
      <c r="L312" s="100"/>
      <c r="M312" s="100"/>
      <c r="N312" s="100"/>
      <c r="O312" s="100"/>
      <c r="P312" s="100"/>
      <c r="Q312" s="100"/>
      <c r="R312" s="100"/>
      <c r="S312" s="100"/>
      <c r="T312" s="100"/>
      <c r="U312" s="100"/>
      <c r="V312" s="100"/>
      <c r="W312" s="100"/>
    </row>
    <row r="313" spans="1:23" ht="15">
      <c r="A313" s="100"/>
      <c r="B313" s="100"/>
      <c r="C313" s="100"/>
      <c r="D313" s="100"/>
      <c r="E313" s="100"/>
      <c r="F313" s="100"/>
      <c r="G313" s="100"/>
      <c r="H313" s="100"/>
      <c r="I313" s="100"/>
      <c r="J313" s="100"/>
      <c r="K313" s="100"/>
      <c r="L313" s="100"/>
      <c r="M313" s="100"/>
      <c r="N313" s="100"/>
      <c r="O313" s="100"/>
      <c r="P313" s="100"/>
      <c r="Q313" s="100"/>
      <c r="R313" s="100"/>
      <c r="S313" s="100"/>
      <c r="T313" s="100"/>
      <c r="U313" s="100"/>
      <c r="V313" s="100"/>
      <c r="W313" s="100"/>
    </row>
    <row r="314" spans="1:23" ht="15">
      <c r="A314" s="100"/>
      <c r="B314" s="100"/>
      <c r="C314" s="100"/>
      <c r="D314" s="100"/>
      <c r="E314" s="100"/>
      <c r="F314" s="100"/>
      <c r="G314" s="100"/>
      <c r="H314" s="100"/>
      <c r="I314" s="100"/>
      <c r="J314" s="100"/>
      <c r="K314" s="100"/>
      <c r="L314" s="100"/>
      <c r="M314" s="100"/>
      <c r="N314" s="100"/>
      <c r="O314" s="100"/>
      <c r="P314" s="100"/>
      <c r="Q314" s="100"/>
      <c r="R314" s="100"/>
      <c r="S314" s="100"/>
      <c r="T314" s="100"/>
      <c r="U314" s="100"/>
      <c r="V314" s="100"/>
      <c r="W314" s="100"/>
    </row>
    <row r="315" spans="1:23" ht="15">
      <c r="A315" s="100"/>
      <c r="B315" s="100"/>
      <c r="C315" s="100"/>
      <c r="D315" s="100"/>
      <c r="E315" s="100"/>
      <c r="F315" s="100"/>
      <c r="G315" s="100"/>
      <c r="H315" s="100"/>
      <c r="I315" s="100"/>
      <c r="J315" s="100"/>
      <c r="K315" s="100"/>
      <c r="L315" s="100"/>
      <c r="M315" s="100"/>
      <c r="N315" s="100"/>
      <c r="O315" s="100"/>
      <c r="P315" s="100"/>
      <c r="Q315" s="100"/>
      <c r="R315" s="100"/>
      <c r="S315" s="100"/>
      <c r="T315" s="100"/>
      <c r="U315" s="100"/>
      <c r="V315" s="100"/>
      <c r="W315" s="100"/>
    </row>
    <row r="316" spans="1:23" ht="15">
      <c r="A316" s="100"/>
      <c r="B316" s="100"/>
      <c r="C316" s="100"/>
      <c r="D316" s="100"/>
      <c r="E316" s="100"/>
      <c r="F316" s="100"/>
      <c r="G316" s="100"/>
      <c r="H316" s="100"/>
      <c r="I316" s="100"/>
      <c r="J316" s="100"/>
      <c r="K316" s="100"/>
      <c r="L316" s="100"/>
      <c r="M316" s="100"/>
      <c r="N316" s="100"/>
      <c r="O316" s="100"/>
      <c r="P316" s="100"/>
      <c r="Q316" s="100"/>
      <c r="R316" s="100"/>
      <c r="S316" s="100"/>
      <c r="T316" s="100"/>
      <c r="U316" s="100"/>
      <c r="V316" s="100"/>
      <c r="W316" s="100"/>
    </row>
    <row r="317" spans="1:23" ht="15">
      <c r="A317" s="100"/>
      <c r="B317" s="100"/>
      <c r="C317" s="100"/>
      <c r="D317" s="100"/>
      <c r="E317" s="100"/>
      <c r="F317" s="100"/>
      <c r="G317" s="100"/>
      <c r="H317" s="100"/>
      <c r="I317" s="100"/>
      <c r="J317" s="100"/>
      <c r="K317" s="100"/>
      <c r="L317" s="100"/>
      <c r="M317" s="100"/>
      <c r="N317" s="100"/>
      <c r="O317" s="100"/>
      <c r="P317" s="100"/>
      <c r="Q317" s="100"/>
      <c r="R317" s="100"/>
      <c r="S317" s="100"/>
      <c r="T317" s="100"/>
      <c r="U317" s="100"/>
      <c r="V317" s="100"/>
      <c r="W317" s="100"/>
    </row>
    <row r="318" spans="1:23" ht="15">
      <c r="A318" s="100"/>
      <c r="B318" s="100"/>
      <c r="C318" s="100"/>
      <c r="D318" s="100"/>
      <c r="E318" s="100"/>
      <c r="F318" s="100"/>
      <c r="G318" s="100"/>
      <c r="H318" s="100"/>
      <c r="I318" s="100"/>
      <c r="J318" s="100"/>
      <c r="K318" s="100"/>
      <c r="L318" s="100"/>
      <c r="M318" s="100"/>
      <c r="N318" s="100"/>
      <c r="O318" s="100"/>
      <c r="P318" s="100"/>
      <c r="Q318" s="100"/>
      <c r="R318" s="100"/>
      <c r="S318" s="100"/>
      <c r="T318" s="100"/>
      <c r="U318" s="100"/>
      <c r="V318" s="100"/>
      <c r="W318" s="100"/>
    </row>
    <row r="319" spans="1:23" ht="15">
      <c r="A319" s="100"/>
      <c r="B319" s="100"/>
      <c r="C319" s="100"/>
      <c r="D319" s="100"/>
      <c r="E319" s="100"/>
      <c r="F319" s="100"/>
      <c r="G319" s="100"/>
      <c r="H319" s="100"/>
      <c r="I319" s="100"/>
      <c r="J319" s="100"/>
      <c r="K319" s="100"/>
      <c r="L319" s="100"/>
      <c r="M319" s="100"/>
      <c r="N319" s="100"/>
      <c r="O319" s="100"/>
      <c r="P319" s="100"/>
      <c r="Q319" s="100"/>
      <c r="R319" s="100"/>
      <c r="S319" s="100"/>
      <c r="T319" s="100"/>
      <c r="U319" s="100"/>
      <c r="V319" s="100"/>
      <c r="W319" s="100"/>
    </row>
    <row r="320" spans="1:23" ht="15">
      <c r="A320" s="100"/>
      <c r="B320" s="100"/>
      <c r="C320" s="100"/>
      <c r="D320" s="100"/>
      <c r="E320" s="100"/>
      <c r="F320" s="100"/>
      <c r="G320" s="100"/>
      <c r="H320" s="100"/>
      <c r="I320" s="100"/>
      <c r="J320" s="100"/>
      <c r="K320" s="100"/>
      <c r="L320" s="100"/>
      <c r="M320" s="100"/>
      <c r="N320" s="100"/>
      <c r="O320" s="100"/>
      <c r="P320" s="100"/>
      <c r="Q320" s="100"/>
      <c r="R320" s="100"/>
      <c r="S320" s="100"/>
      <c r="T320" s="100"/>
      <c r="U320" s="100"/>
      <c r="V320" s="100"/>
      <c r="W320" s="100"/>
    </row>
    <row r="321" spans="1:23" ht="15">
      <c r="A321" s="100"/>
      <c r="B321" s="100"/>
      <c r="C321" s="100"/>
      <c r="D321" s="100"/>
      <c r="E321" s="100"/>
      <c r="F321" s="100"/>
      <c r="G321" s="100"/>
      <c r="H321" s="100"/>
      <c r="I321" s="100"/>
      <c r="J321" s="100"/>
      <c r="K321" s="100"/>
      <c r="L321" s="100"/>
      <c r="M321" s="100"/>
      <c r="N321" s="100"/>
      <c r="O321" s="100"/>
      <c r="P321" s="100"/>
      <c r="Q321" s="100"/>
      <c r="R321" s="100"/>
      <c r="S321" s="100"/>
      <c r="T321" s="100"/>
      <c r="U321" s="100"/>
      <c r="V321" s="100"/>
      <c r="W321" s="100"/>
    </row>
    <row r="322" spans="1:23" ht="15">
      <c r="A322" s="100"/>
      <c r="B322" s="100"/>
      <c r="C322" s="100"/>
      <c r="D322" s="100"/>
      <c r="E322" s="100"/>
      <c r="F322" s="100"/>
      <c r="G322" s="100"/>
      <c r="H322" s="100"/>
      <c r="I322" s="100"/>
      <c r="J322" s="100"/>
      <c r="K322" s="100"/>
      <c r="L322" s="100"/>
      <c r="M322" s="100"/>
      <c r="N322" s="100"/>
      <c r="O322" s="100"/>
      <c r="P322" s="100"/>
      <c r="Q322" s="100"/>
      <c r="R322" s="100"/>
      <c r="S322" s="100"/>
      <c r="T322" s="100"/>
      <c r="U322" s="100"/>
      <c r="V322" s="100"/>
      <c r="W322" s="100"/>
    </row>
    <row r="323" spans="1:23" ht="15">
      <c r="A323" s="100"/>
      <c r="B323" s="100"/>
      <c r="C323" s="100"/>
      <c r="D323" s="100"/>
      <c r="E323" s="100"/>
      <c r="F323" s="100"/>
      <c r="G323" s="100"/>
      <c r="H323" s="100"/>
      <c r="I323" s="100"/>
      <c r="J323" s="100"/>
      <c r="K323" s="100"/>
      <c r="L323" s="100"/>
      <c r="M323" s="100"/>
      <c r="N323" s="100"/>
      <c r="O323" s="100"/>
      <c r="P323" s="100"/>
      <c r="Q323" s="100"/>
      <c r="R323" s="100"/>
      <c r="S323" s="100"/>
      <c r="T323" s="100"/>
      <c r="U323" s="100"/>
      <c r="V323" s="100"/>
      <c r="W323" s="100"/>
    </row>
    <row r="324" spans="1:23" ht="15">
      <c r="A324" s="100"/>
      <c r="B324" s="100"/>
      <c r="C324" s="100"/>
      <c r="D324" s="100"/>
      <c r="E324" s="100"/>
      <c r="F324" s="100"/>
      <c r="G324" s="100"/>
      <c r="H324" s="100"/>
      <c r="I324" s="100"/>
      <c r="J324" s="100"/>
      <c r="K324" s="100"/>
      <c r="L324" s="100"/>
      <c r="M324" s="100"/>
      <c r="N324" s="100"/>
      <c r="O324" s="100"/>
      <c r="P324" s="100"/>
      <c r="Q324" s="100"/>
      <c r="R324" s="100"/>
      <c r="S324" s="100"/>
      <c r="T324" s="100"/>
      <c r="U324" s="100"/>
      <c r="V324" s="100"/>
      <c r="W324" s="100"/>
    </row>
    <row r="325" spans="1:23" ht="15">
      <c r="A325" s="100"/>
      <c r="B325" s="100"/>
      <c r="C325" s="100"/>
      <c r="D325" s="100"/>
      <c r="E325" s="100"/>
      <c r="F325" s="100"/>
      <c r="G325" s="100"/>
      <c r="H325" s="100"/>
      <c r="I325" s="100"/>
      <c r="J325" s="100"/>
      <c r="K325" s="100"/>
      <c r="L325" s="100"/>
      <c r="M325" s="100"/>
      <c r="N325" s="100"/>
      <c r="O325" s="100"/>
      <c r="P325" s="100"/>
      <c r="Q325" s="100"/>
      <c r="R325" s="100"/>
      <c r="S325" s="100"/>
      <c r="T325" s="100"/>
      <c r="U325" s="100"/>
      <c r="V325" s="100"/>
      <c r="W325" s="100"/>
    </row>
    <row r="326" spans="1:23" ht="15">
      <c r="A326" s="100"/>
      <c r="B326" s="100"/>
      <c r="C326" s="100"/>
      <c r="D326" s="100"/>
      <c r="E326" s="100"/>
      <c r="F326" s="100"/>
      <c r="G326" s="100"/>
      <c r="H326" s="100"/>
      <c r="I326" s="100"/>
      <c r="J326" s="100"/>
      <c r="K326" s="100"/>
      <c r="L326" s="100"/>
      <c r="M326" s="100"/>
      <c r="N326" s="100"/>
      <c r="O326" s="100"/>
      <c r="P326" s="100"/>
      <c r="Q326" s="100"/>
      <c r="R326" s="100"/>
      <c r="S326" s="100"/>
      <c r="T326" s="100"/>
      <c r="U326" s="100"/>
      <c r="V326" s="100"/>
      <c r="W326" s="100"/>
    </row>
    <row r="327" spans="1:23" ht="15">
      <c r="A327" s="100"/>
      <c r="B327" s="100"/>
      <c r="C327" s="100"/>
      <c r="D327" s="100"/>
      <c r="E327" s="100"/>
      <c r="F327" s="100"/>
      <c r="G327" s="100"/>
      <c r="H327" s="100"/>
      <c r="I327" s="100"/>
      <c r="J327" s="100"/>
      <c r="K327" s="100"/>
      <c r="L327" s="100"/>
      <c r="M327" s="100"/>
      <c r="N327" s="100"/>
      <c r="O327" s="100"/>
      <c r="P327" s="100"/>
      <c r="Q327" s="100"/>
      <c r="R327" s="100"/>
      <c r="S327" s="100"/>
      <c r="T327" s="100"/>
      <c r="U327" s="100"/>
      <c r="V327" s="100"/>
      <c r="W327" s="100"/>
    </row>
    <row r="328" spans="1:23" ht="15">
      <c r="A328" s="100"/>
      <c r="B328" s="100"/>
      <c r="C328" s="100"/>
      <c r="D328" s="100"/>
      <c r="E328" s="100"/>
      <c r="F328" s="100"/>
      <c r="G328" s="100"/>
      <c r="H328" s="100"/>
      <c r="I328" s="100"/>
      <c r="J328" s="100"/>
      <c r="K328" s="100"/>
      <c r="L328" s="100"/>
      <c r="M328" s="100"/>
      <c r="N328" s="100"/>
      <c r="O328" s="100"/>
      <c r="P328" s="100"/>
      <c r="Q328" s="100"/>
      <c r="R328" s="100"/>
      <c r="S328" s="100"/>
      <c r="T328" s="100"/>
      <c r="U328" s="100"/>
      <c r="V328" s="100"/>
      <c r="W328" s="100"/>
    </row>
    <row r="329" spans="1:23" ht="15">
      <c r="A329" s="100"/>
      <c r="B329" s="100"/>
      <c r="C329" s="100"/>
      <c r="D329" s="100"/>
      <c r="E329" s="100"/>
      <c r="F329" s="100"/>
      <c r="G329" s="100"/>
      <c r="H329" s="100"/>
      <c r="I329" s="100"/>
      <c r="J329" s="100"/>
      <c r="K329" s="100"/>
      <c r="L329" s="100"/>
      <c r="M329" s="100"/>
      <c r="N329" s="100"/>
      <c r="O329" s="100"/>
      <c r="P329" s="100"/>
      <c r="Q329" s="100"/>
      <c r="R329" s="100"/>
      <c r="S329" s="100"/>
      <c r="T329" s="100"/>
      <c r="U329" s="100"/>
      <c r="V329" s="100"/>
      <c r="W329" s="100"/>
    </row>
    <row r="330" spans="1:23" ht="15">
      <c r="A330" s="100"/>
      <c r="B330" s="100"/>
      <c r="C330" s="100"/>
      <c r="D330" s="100"/>
      <c r="E330" s="100"/>
      <c r="F330" s="100"/>
      <c r="G330" s="100"/>
      <c r="H330" s="100"/>
      <c r="I330" s="100"/>
      <c r="J330" s="100"/>
      <c r="K330" s="100"/>
      <c r="L330" s="100"/>
      <c r="M330" s="100"/>
      <c r="N330" s="100"/>
      <c r="O330" s="100"/>
      <c r="P330" s="100"/>
      <c r="Q330" s="100"/>
      <c r="R330" s="100"/>
      <c r="S330" s="100"/>
      <c r="T330" s="100"/>
      <c r="U330" s="100"/>
      <c r="V330" s="100"/>
      <c r="W330" s="100"/>
    </row>
    <row r="331" spans="1:23" ht="15">
      <c r="A331" s="100"/>
      <c r="B331" s="100"/>
      <c r="C331" s="100"/>
      <c r="D331" s="100"/>
      <c r="E331" s="100"/>
      <c r="F331" s="100"/>
      <c r="G331" s="100"/>
      <c r="H331" s="100"/>
      <c r="I331" s="100"/>
      <c r="J331" s="100"/>
      <c r="K331" s="100"/>
      <c r="L331" s="100"/>
      <c r="M331" s="100"/>
      <c r="N331" s="100"/>
      <c r="O331" s="100"/>
      <c r="P331" s="100"/>
      <c r="Q331" s="100"/>
      <c r="R331" s="100"/>
      <c r="S331" s="100"/>
      <c r="T331" s="100"/>
      <c r="U331" s="100"/>
      <c r="V331" s="100"/>
      <c r="W331" s="100"/>
    </row>
    <row r="332" spans="1:23" ht="15">
      <c r="A332" s="100"/>
      <c r="B332" s="100"/>
      <c r="C332" s="100"/>
      <c r="D332" s="100"/>
      <c r="E332" s="100"/>
      <c r="F332" s="100"/>
      <c r="G332" s="100"/>
      <c r="H332" s="100"/>
      <c r="I332" s="100"/>
      <c r="J332" s="100"/>
      <c r="K332" s="100"/>
      <c r="L332" s="100"/>
      <c r="M332" s="100"/>
      <c r="N332" s="100"/>
      <c r="O332" s="100"/>
      <c r="P332" s="100"/>
      <c r="Q332" s="100"/>
      <c r="R332" s="100"/>
      <c r="S332" s="100"/>
      <c r="T332" s="100"/>
      <c r="U332" s="100"/>
      <c r="V332" s="100"/>
      <c r="W332" s="100"/>
    </row>
    <row r="333" spans="1:23" ht="15">
      <c r="A333" s="100"/>
      <c r="B333" s="100"/>
      <c r="C333" s="100"/>
      <c r="D333" s="100"/>
      <c r="E333" s="100"/>
      <c r="F333" s="100"/>
      <c r="G333" s="100"/>
      <c r="H333" s="100"/>
      <c r="I333" s="100"/>
      <c r="J333" s="100"/>
      <c r="K333" s="100"/>
      <c r="L333" s="100"/>
      <c r="M333" s="100"/>
      <c r="N333" s="100"/>
      <c r="O333" s="100"/>
      <c r="P333" s="100"/>
      <c r="Q333" s="100"/>
      <c r="R333" s="100"/>
      <c r="S333" s="100"/>
      <c r="T333" s="100"/>
      <c r="U333" s="100"/>
      <c r="V333" s="100"/>
      <c r="W333" s="100"/>
    </row>
    <row r="334" spans="1:23" ht="15">
      <c r="A334" s="100"/>
      <c r="B334" s="100"/>
      <c r="C334" s="100"/>
      <c r="D334" s="100"/>
      <c r="E334" s="100"/>
      <c r="F334" s="100"/>
      <c r="G334" s="100"/>
      <c r="H334" s="100"/>
      <c r="I334" s="100"/>
      <c r="J334" s="100"/>
      <c r="K334" s="100"/>
      <c r="L334" s="100"/>
      <c r="M334" s="100"/>
      <c r="N334" s="100"/>
      <c r="O334" s="100"/>
      <c r="P334" s="100"/>
      <c r="Q334" s="100"/>
      <c r="R334" s="100"/>
      <c r="S334" s="100"/>
      <c r="T334" s="100"/>
      <c r="U334" s="100"/>
      <c r="V334" s="100"/>
      <c r="W334" s="100"/>
    </row>
    <row r="335" spans="1:23" ht="15">
      <c r="A335" s="100"/>
      <c r="B335" s="100"/>
      <c r="C335" s="100"/>
      <c r="D335" s="100"/>
      <c r="E335" s="100"/>
      <c r="F335" s="100"/>
      <c r="G335" s="100"/>
      <c r="H335" s="100"/>
      <c r="I335" s="100"/>
      <c r="J335" s="100"/>
      <c r="K335" s="100"/>
      <c r="L335" s="100"/>
      <c r="M335" s="100"/>
      <c r="N335" s="100"/>
      <c r="O335" s="100"/>
      <c r="P335" s="100"/>
      <c r="Q335" s="100"/>
      <c r="R335" s="100"/>
      <c r="S335" s="100"/>
      <c r="T335" s="100"/>
      <c r="U335" s="100"/>
      <c r="V335" s="100"/>
      <c r="W335" s="100"/>
    </row>
    <row r="336" spans="1:23" ht="15">
      <c r="A336" s="100"/>
      <c r="B336" s="100"/>
      <c r="C336" s="100"/>
      <c r="D336" s="100"/>
      <c r="E336" s="100"/>
      <c r="F336" s="100"/>
      <c r="G336" s="100"/>
      <c r="H336" s="100"/>
      <c r="I336" s="100"/>
      <c r="J336" s="100"/>
      <c r="K336" s="100"/>
      <c r="L336" s="100"/>
      <c r="M336" s="100"/>
      <c r="N336" s="100"/>
      <c r="O336" s="100"/>
      <c r="P336" s="100"/>
      <c r="Q336" s="100"/>
      <c r="R336" s="100"/>
      <c r="S336" s="100"/>
      <c r="T336" s="100"/>
      <c r="U336" s="100"/>
      <c r="V336" s="100"/>
      <c r="W336" s="100"/>
    </row>
    <row r="337" spans="1:23" ht="15">
      <c r="A337" s="100"/>
      <c r="B337" s="100"/>
      <c r="C337" s="100"/>
      <c r="D337" s="100"/>
      <c r="E337" s="100"/>
      <c r="F337" s="100"/>
      <c r="G337" s="100"/>
      <c r="H337" s="100"/>
      <c r="I337" s="100"/>
      <c r="J337" s="100"/>
      <c r="K337" s="100"/>
      <c r="L337" s="100"/>
      <c r="M337" s="100"/>
      <c r="N337" s="100"/>
      <c r="O337" s="100"/>
      <c r="P337" s="100"/>
      <c r="Q337" s="100"/>
      <c r="R337" s="100"/>
      <c r="S337" s="100"/>
      <c r="T337" s="100"/>
      <c r="U337" s="100"/>
      <c r="V337" s="100"/>
      <c r="W337" s="100"/>
    </row>
    <row r="338" spans="1:23" ht="15">
      <c r="A338" s="100"/>
      <c r="B338" s="100"/>
      <c r="C338" s="100"/>
      <c r="D338" s="100"/>
      <c r="E338" s="100"/>
      <c r="F338" s="100"/>
      <c r="G338" s="100"/>
      <c r="H338" s="100"/>
      <c r="I338" s="100"/>
      <c r="J338" s="100"/>
      <c r="K338" s="100"/>
      <c r="L338" s="100"/>
      <c r="M338" s="100"/>
      <c r="N338" s="100"/>
      <c r="O338" s="100"/>
      <c r="P338" s="100"/>
      <c r="Q338" s="100"/>
      <c r="R338" s="100"/>
      <c r="S338" s="100"/>
      <c r="T338" s="100"/>
      <c r="U338" s="100"/>
      <c r="V338" s="100"/>
      <c r="W338" s="100"/>
    </row>
    <row r="339" spans="1:23" ht="15">
      <c r="A339" s="100"/>
      <c r="B339" s="100"/>
      <c r="C339" s="100"/>
      <c r="D339" s="100"/>
      <c r="E339" s="100"/>
      <c r="F339" s="100"/>
      <c r="G339" s="100"/>
      <c r="H339" s="100"/>
      <c r="I339" s="100"/>
      <c r="J339" s="100"/>
      <c r="K339" s="100"/>
      <c r="L339" s="100"/>
      <c r="M339" s="100"/>
      <c r="N339" s="100"/>
      <c r="O339" s="100"/>
      <c r="P339" s="100"/>
      <c r="Q339" s="100"/>
      <c r="R339" s="100"/>
      <c r="S339" s="100"/>
      <c r="T339" s="100"/>
      <c r="U339" s="100"/>
      <c r="V339" s="100"/>
      <c r="W339" s="100"/>
    </row>
    <row r="340" spans="1:23" ht="15">
      <c r="A340" s="100"/>
      <c r="B340" s="100"/>
      <c r="C340" s="100"/>
      <c r="D340" s="100"/>
      <c r="E340" s="100"/>
      <c r="F340" s="100"/>
      <c r="G340" s="100"/>
      <c r="H340" s="100"/>
      <c r="I340" s="100"/>
      <c r="J340" s="100"/>
      <c r="K340" s="100"/>
      <c r="L340" s="100"/>
      <c r="M340" s="100"/>
      <c r="N340" s="100"/>
      <c r="O340" s="100"/>
      <c r="P340" s="100"/>
      <c r="Q340" s="100"/>
      <c r="R340" s="100"/>
      <c r="S340" s="100"/>
      <c r="T340" s="100"/>
      <c r="U340" s="100"/>
      <c r="V340" s="100"/>
      <c r="W340" s="100"/>
    </row>
    <row r="341" spans="1:23" ht="15">
      <c r="A341" s="100"/>
      <c r="B341" s="100"/>
      <c r="C341" s="100"/>
      <c r="D341" s="100"/>
      <c r="E341" s="100"/>
      <c r="F341" s="100"/>
      <c r="G341" s="100"/>
      <c r="H341" s="100"/>
      <c r="I341" s="100"/>
      <c r="J341" s="100"/>
      <c r="K341" s="100"/>
      <c r="L341" s="100"/>
      <c r="M341" s="100"/>
      <c r="N341" s="100"/>
      <c r="O341" s="100"/>
      <c r="P341" s="100"/>
      <c r="Q341" s="100"/>
      <c r="R341" s="100"/>
      <c r="S341" s="100"/>
      <c r="T341" s="100"/>
      <c r="U341" s="100"/>
      <c r="V341" s="100"/>
      <c r="W341" s="100"/>
    </row>
    <row r="342" spans="1:23" ht="15">
      <c r="A342" s="100"/>
      <c r="B342" s="100"/>
      <c r="C342" s="100"/>
      <c r="D342" s="100"/>
      <c r="E342" s="100"/>
      <c r="F342" s="100"/>
      <c r="G342" s="100"/>
      <c r="H342" s="100"/>
      <c r="I342" s="100"/>
      <c r="J342" s="100"/>
      <c r="K342" s="100"/>
      <c r="L342" s="100"/>
      <c r="M342" s="100"/>
      <c r="N342" s="100"/>
      <c r="O342" s="100"/>
      <c r="P342" s="100"/>
      <c r="Q342" s="100"/>
      <c r="R342" s="100"/>
      <c r="S342" s="100"/>
      <c r="T342" s="100"/>
      <c r="U342" s="100"/>
      <c r="V342" s="100"/>
      <c r="W342" s="100"/>
    </row>
    <row r="343" spans="1:23" ht="15">
      <c r="A343" s="100"/>
      <c r="B343" s="100"/>
      <c r="C343" s="100"/>
      <c r="D343" s="100"/>
      <c r="E343" s="100"/>
      <c r="F343" s="100"/>
      <c r="G343" s="100"/>
      <c r="H343" s="100"/>
      <c r="I343" s="100"/>
      <c r="J343" s="100"/>
      <c r="K343" s="100"/>
      <c r="L343" s="100"/>
      <c r="M343" s="100"/>
      <c r="N343" s="100"/>
      <c r="O343" s="100"/>
      <c r="P343" s="100"/>
      <c r="Q343" s="100"/>
      <c r="R343" s="100"/>
      <c r="S343" s="100"/>
      <c r="T343" s="100"/>
      <c r="U343" s="100"/>
      <c r="V343" s="100"/>
      <c r="W343" s="100"/>
    </row>
    <row r="344" spans="1:23" ht="15">
      <c r="A344" s="100"/>
      <c r="B344" s="100"/>
      <c r="C344" s="100"/>
      <c r="D344" s="100"/>
      <c r="E344" s="100"/>
      <c r="F344" s="100"/>
      <c r="G344" s="100"/>
      <c r="H344" s="100"/>
      <c r="I344" s="100"/>
      <c r="J344" s="100"/>
      <c r="K344" s="100"/>
      <c r="L344" s="100"/>
      <c r="M344" s="100"/>
      <c r="N344" s="100"/>
      <c r="O344" s="100"/>
      <c r="P344" s="100"/>
      <c r="Q344" s="100"/>
      <c r="R344" s="100"/>
      <c r="S344" s="100"/>
      <c r="T344" s="100"/>
      <c r="U344" s="100"/>
      <c r="V344" s="100"/>
      <c r="W344" s="100"/>
    </row>
    <row r="345" spans="1:23" ht="15">
      <c r="B345" s="100"/>
      <c r="C345" s="100"/>
      <c r="D345" s="100"/>
      <c r="E345" s="100"/>
      <c r="F345" s="100"/>
      <c r="G345" s="100"/>
      <c r="H345" s="100"/>
      <c r="I345" s="100"/>
      <c r="J345" s="100"/>
      <c r="K345" s="100"/>
      <c r="L345" s="100"/>
      <c r="M345" s="100"/>
      <c r="N345" s="100"/>
      <c r="O345" s="100"/>
      <c r="P345" s="96"/>
      <c r="Q345" s="96"/>
    </row>
    <row r="346" spans="1:23" ht="15">
      <c r="B346" s="100"/>
      <c r="C346" s="100"/>
      <c r="D346" s="100"/>
      <c r="E346" s="100"/>
      <c r="F346" s="100"/>
      <c r="G346" s="100"/>
      <c r="H346" s="100"/>
      <c r="I346" s="100"/>
      <c r="J346" s="100"/>
      <c r="K346" s="100"/>
      <c r="L346" s="100"/>
      <c r="M346" s="100"/>
      <c r="N346" s="100"/>
      <c r="O346" s="100"/>
      <c r="P346" s="96"/>
      <c r="Q346" s="96"/>
    </row>
    <row r="347" spans="1:23" ht="15">
      <c r="B347" s="100"/>
      <c r="C347" s="100"/>
      <c r="D347" s="100"/>
      <c r="E347" s="100"/>
      <c r="F347" s="100"/>
      <c r="G347" s="100"/>
      <c r="H347" s="100"/>
      <c r="I347" s="100"/>
      <c r="J347" s="100"/>
      <c r="K347" s="100"/>
      <c r="L347" s="100"/>
      <c r="M347" s="100"/>
      <c r="N347" s="100"/>
      <c r="O347" s="100"/>
      <c r="P347" s="96"/>
      <c r="Q347" s="96"/>
    </row>
    <row r="348" spans="1:23" ht="15">
      <c r="B348" s="100"/>
      <c r="C348" s="100"/>
      <c r="D348" s="100"/>
      <c r="E348" s="100"/>
      <c r="F348" s="100"/>
      <c r="G348" s="100"/>
      <c r="H348" s="100"/>
      <c r="I348" s="100"/>
      <c r="J348" s="100"/>
      <c r="K348" s="100"/>
      <c r="L348" s="100"/>
      <c r="M348" s="100"/>
      <c r="N348" s="100"/>
      <c r="O348" s="100"/>
      <c r="P348" s="96"/>
      <c r="Q348" s="96"/>
    </row>
    <row r="349" spans="1:23" ht="15">
      <c r="B349" s="100"/>
      <c r="C349" s="100"/>
      <c r="D349" s="100"/>
      <c r="E349" s="100"/>
      <c r="F349" s="100"/>
      <c r="G349" s="100"/>
      <c r="H349" s="100"/>
      <c r="I349" s="100"/>
      <c r="J349" s="100"/>
      <c r="K349" s="100"/>
      <c r="L349" s="100"/>
      <c r="M349" s="100"/>
      <c r="N349" s="100"/>
      <c r="O349" s="100"/>
      <c r="P349" s="96"/>
      <c r="Q349" s="96"/>
    </row>
    <row r="350" spans="1:23" ht="15">
      <c r="B350" s="100"/>
      <c r="C350" s="100"/>
      <c r="D350" s="100"/>
      <c r="E350" s="100"/>
      <c r="F350" s="100"/>
      <c r="G350" s="100"/>
      <c r="H350" s="100"/>
      <c r="I350" s="100"/>
      <c r="J350" s="100"/>
      <c r="K350" s="100"/>
      <c r="L350" s="100"/>
      <c r="M350" s="100"/>
      <c r="N350" s="100"/>
      <c r="O350" s="100"/>
      <c r="P350" s="96"/>
      <c r="Q350" s="96"/>
    </row>
    <row r="351" spans="1:23" ht="15">
      <c r="B351" s="100"/>
      <c r="C351" s="100"/>
      <c r="D351" s="100"/>
      <c r="E351" s="100"/>
      <c r="F351" s="100"/>
      <c r="G351" s="100"/>
      <c r="H351" s="100"/>
      <c r="I351" s="100"/>
      <c r="J351" s="100"/>
      <c r="K351" s="100"/>
      <c r="L351" s="100"/>
      <c r="M351" s="100"/>
      <c r="N351" s="100"/>
      <c r="O351" s="100"/>
      <c r="P351" s="96"/>
      <c r="Q351" s="96"/>
    </row>
    <row r="352" spans="1:23" ht="15">
      <c r="B352" s="100"/>
      <c r="C352" s="100"/>
      <c r="D352" s="100"/>
      <c r="E352" s="100"/>
      <c r="F352" s="100"/>
      <c r="G352" s="100"/>
      <c r="H352" s="96"/>
      <c r="I352" s="96"/>
      <c r="J352" s="96"/>
      <c r="K352" s="96"/>
      <c r="L352" s="96"/>
      <c r="M352" s="96"/>
      <c r="N352" s="96"/>
      <c r="O352" s="96"/>
      <c r="P352" s="96"/>
      <c r="Q352" s="96"/>
    </row>
    <row r="353" spans="2:17" ht="15">
      <c r="B353" s="100"/>
      <c r="C353" s="100"/>
      <c r="D353" s="100"/>
      <c r="E353" s="100"/>
      <c r="F353" s="100"/>
      <c r="G353" s="100"/>
      <c r="H353" s="96"/>
      <c r="I353" s="96"/>
      <c r="J353" s="96"/>
      <c r="K353" s="96"/>
      <c r="L353" s="96"/>
      <c r="M353" s="96"/>
      <c r="N353" s="96"/>
      <c r="O353" s="96"/>
      <c r="P353" s="96"/>
      <c r="Q353" s="96"/>
    </row>
    <row r="354" spans="2:17">
      <c r="B354" s="96"/>
      <c r="C354" s="96"/>
      <c r="D354" s="96"/>
      <c r="E354" s="96"/>
      <c r="F354" s="96"/>
      <c r="G354" s="96"/>
      <c r="H354" s="96"/>
      <c r="I354" s="96"/>
      <c r="J354" s="96"/>
      <c r="K354" s="96"/>
      <c r="L354" s="96"/>
      <c r="M354" s="96"/>
      <c r="N354" s="96"/>
      <c r="O354" s="96"/>
      <c r="P354" s="96"/>
      <c r="Q354" s="96"/>
    </row>
    <row r="355" spans="2:17">
      <c r="B355" s="96"/>
      <c r="C355" s="96"/>
      <c r="D355" s="96"/>
      <c r="E355" s="96"/>
      <c r="F355" s="96"/>
      <c r="G355" s="96"/>
      <c r="H355" s="96"/>
      <c r="I355" s="96"/>
      <c r="J355" s="96"/>
      <c r="K355" s="96"/>
      <c r="L355" s="96"/>
      <c r="M355" s="96"/>
      <c r="N355" s="96"/>
      <c r="O355" s="96"/>
      <c r="P355" s="96"/>
      <c r="Q355" s="96"/>
    </row>
    <row r="356" spans="2:17">
      <c r="B356" s="96"/>
      <c r="C356" s="96"/>
      <c r="D356" s="96"/>
      <c r="E356" s="96"/>
      <c r="F356" s="96"/>
      <c r="G356" s="96"/>
      <c r="H356" s="96"/>
      <c r="I356" s="96"/>
      <c r="J356" s="96"/>
      <c r="K356" s="96"/>
      <c r="L356" s="96"/>
      <c r="M356" s="96"/>
      <c r="N356" s="96"/>
      <c r="O356" s="96"/>
      <c r="P356" s="96"/>
      <c r="Q356" s="96"/>
    </row>
    <row r="357" spans="2:17">
      <c r="B357" s="96"/>
      <c r="C357" s="96"/>
      <c r="D357" s="96"/>
      <c r="E357" s="96"/>
      <c r="F357" s="96"/>
      <c r="G357" s="96"/>
      <c r="H357" s="96"/>
      <c r="I357" s="96"/>
      <c r="J357" s="96"/>
      <c r="K357" s="96"/>
      <c r="L357" s="96"/>
      <c r="M357" s="96"/>
      <c r="N357" s="96"/>
      <c r="O357" s="96"/>
      <c r="P357" s="96"/>
      <c r="Q357" s="96"/>
    </row>
    <row r="358" spans="2:17">
      <c r="B358" s="96"/>
      <c r="C358" s="96"/>
      <c r="D358" s="96"/>
      <c r="E358" s="96"/>
      <c r="F358" s="96"/>
      <c r="G358" s="96"/>
      <c r="H358" s="96"/>
      <c r="I358" s="96"/>
      <c r="J358" s="96"/>
      <c r="K358" s="96"/>
      <c r="L358" s="96"/>
      <c r="M358" s="96"/>
      <c r="N358" s="96"/>
      <c r="O358" s="96"/>
      <c r="P358" s="96"/>
      <c r="Q358" s="96"/>
    </row>
    <row r="359" spans="2:17">
      <c r="B359" s="96"/>
      <c r="C359" s="96"/>
      <c r="D359" s="96"/>
      <c r="E359" s="96"/>
      <c r="F359" s="96"/>
      <c r="G359" s="96"/>
      <c r="H359" s="96"/>
      <c r="I359" s="96"/>
      <c r="J359" s="96"/>
      <c r="K359" s="96"/>
      <c r="L359" s="96"/>
      <c r="M359" s="96"/>
      <c r="N359" s="96"/>
      <c r="O359" s="96"/>
      <c r="P359" s="96"/>
      <c r="Q359" s="96"/>
    </row>
    <row r="360" spans="2:17">
      <c r="B360" s="96"/>
      <c r="C360" s="96"/>
      <c r="D360" s="96"/>
      <c r="E360" s="96"/>
      <c r="F360" s="96"/>
      <c r="G360" s="96"/>
      <c r="H360" s="96"/>
      <c r="I360" s="96"/>
      <c r="J360" s="96"/>
      <c r="K360" s="96"/>
      <c r="L360" s="96"/>
      <c r="M360" s="96"/>
      <c r="N360" s="96"/>
      <c r="O360" s="96"/>
      <c r="P360" s="96"/>
      <c r="Q360" s="96"/>
    </row>
    <row r="361" spans="2:17">
      <c r="B361" s="96"/>
      <c r="C361" s="96"/>
      <c r="D361" s="96"/>
      <c r="E361" s="96"/>
      <c r="F361" s="96"/>
      <c r="G361" s="96"/>
      <c r="H361" s="96"/>
      <c r="I361" s="96"/>
      <c r="J361" s="96"/>
      <c r="K361" s="96"/>
      <c r="L361" s="96"/>
      <c r="M361" s="96"/>
      <c r="N361" s="96"/>
      <c r="O361" s="96"/>
      <c r="P361" s="96"/>
      <c r="Q361" s="96"/>
    </row>
    <row r="362" spans="2:17">
      <c r="B362" s="96"/>
      <c r="C362" s="96"/>
      <c r="D362" s="96"/>
      <c r="E362" s="96"/>
      <c r="F362" s="96"/>
      <c r="G362" s="96"/>
      <c r="H362" s="96"/>
      <c r="I362" s="96"/>
      <c r="J362" s="96"/>
      <c r="K362" s="96"/>
      <c r="L362" s="96"/>
      <c r="M362" s="96"/>
      <c r="N362" s="96"/>
      <c r="O362" s="96"/>
      <c r="P362" s="96"/>
      <c r="Q362" s="96"/>
    </row>
    <row r="363" spans="2:17">
      <c r="B363" s="96"/>
      <c r="C363" s="96"/>
      <c r="D363" s="96"/>
      <c r="E363" s="96"/>
      <c r="F363" s="96"/>
      <c r="G363" s="96"/>
      <c r="H363" s="96"/>
      <c r="I363" s="96"/>
      <c r="J363" s="96"/>
      <c r="K363" s="96"/>
      <c r="L363" s="96"/>
      <c r="M363" s="96"/>
      <c r="N363" s="96"/>
      <c r="O363" s="96"/>
      <c r="P363" s="96"/>
      <c r="Q363" s="96"/>
    </row>
    <row r="364" spans="2:17">
      <c r="B364" s="96"/>
      <c r="C364" s="96"/>
      <c r="D364" s="96"/>
      <c r="E364" s="96"/>
      <c r="F364" s="96"/>
      <c r="G364" s="96"/>
      <c r="H364" s="96"/>
      <c r="I364" s="96"/>
      <c r="J364" s="96"/>
      <c r="K364" s="96"/>
      <c r="L364" s="96"/>
      <c r="M364" s="96"/>
      <c r="N364" s="96"/>
      <c r="O364" s="96"/>
      <c r="P364" s="96"/>
      <c r="Q364" s="96"/>
    </row>
    <row r="365" spans="2:17">
      <c r="B365" s="96"/>
      <c r="C365" s="96"/>
      <c r="D365" s="96"/>
      <c r="E365" s="96"/>
      <c r="F365" s="96"/>
      <c r="G365" s="96"/>
      <c r="H365" s="96"/>
      <c r="I365" s="96"/>
      <c r="J365" s="96"/>
      <c r="K365" s="96"/>
      <c r="L365" s="96"/>
      <c r="M365" s="96"/>
      <c r="N365" s="96"/>
      <c r="O365" s="96"/>
      <c r="P365" s="96"/>
      <c r="Q365" s="96"/>
    </row>
    <row r="366" spans="2:17">
      <c r="B366" s="96"/>
      <c r="C366" s="96"/>
      <c r="D366" s="96"/>
      <c r="E366" s="96"/>
      <c r="F366" s="96"/>
      <c r="G366" s="96"/>
      <c r="H366" s="96"/>
      <c r="I366" s="96"/>
      <c r="J366" s="96"/>
      <c r="K366" s="96"/>
      <c r="L366" s="96"/>
      <c r="M366" s="96"/>
      <c r="N366" s="96"/>
      <c r="O366" s="96"/>
      <c r="P366" s="96"/>
      <c r="Q366" s="96"/>
    </row>
    <row r="367" spans="2:17">
      <c r="B367" s="96"/>
      <c r="C367" s="96"/>
      <c r="D367" s="96"/>
      <c r="E367" s="96"/>
      <c r="F367" s="96"/>
      <c r="G367" s="96"/>
      <c r="H367" s="96"/>
      <c r="I367" s="96"/>
      <c r="J367" s="96"/>
      <c r="K367" s="96"/>
      <c r="L367" s="96"/>
      <c r="M367" s="96"/>
      <c r="N367" s="96"/>
      <c r="O367" s="96"/>
      <c r="P367" s="96"/>
      <c r="Q367" s="96"/>
    </row>
    <row r="368" spans="2:17">
      <c r="B368" s="96"/>
      <c r="C368" s="96"/>
      <c r="D368" s="96"/>
      <c r="E368" s="96"/>
      <c r="F368" s="96"/>
      <c r="G368" s="96"/>
      <c r="H368" s="96"/>
      <c r="I368" s="96"/>
      <c r="J368" s="96"/>
      <c r="K368" s="96"/>
      <c r="L368" s="96"/>
      <c r="M368" s="96"/>
      <c r="N368" s="96"/>
      <c r="O368" s="96"/>
      <c r="P368" s="96"/>
      <c r="Q368" s="96"/>
    </row>
    <row r="369" spans="2:17">
      <c r="B369" s="96"/>
      <c r="C369" s="96"/>
      <c r="D369" s="96"/>
      <c r="E369" s="96"/>
      <c r="F369" s="96"/>
      <c r="G369" s="96"/>
      <c r="H369" s="96"/>
      <c r="I369" s="96"/>
      <c r="J369" s="96"/>
      <c r="K369" s="96"/>
      <c r="L369" s="96"/>
      <c r="M369" s="96"/>
      <c r="N369" s="96"/>
      <c r="O369" s="96"/>
      <c r="P369" s="96"/>
      <c r="Q369" s="96"/>
    </row>
    <row r="370" spans="2:17">
      <c r="B370" s="96"/>
      <c r="C370" s="96"/>
      <c r="D370" s="96"/>
      <c r="E370" s="96"/>
      <c r="F370" s="96"/>
      <c r="G370" s="96"/>
      <c r="H370" s="96"/>
      <c r="I370" s="96"/>
      <c r="J370" s="96"/>
      <c r="K370" s="96"/>
      <c r="L370" s="96"/>
      <c r="M370" s="96"/>
      <c r="N370" s="96"/>
      <c r="O370" s="96"/>
      <c r="P370" s="96"/>
      <c r="Q370" s="96"/>
    </row>
    <row r="371" spans="2:17">
      <c r="B371" s="96"/>
      <c r="C371" s="96"/>
      <c r="D371" s="96"/>
      <c r="E371" s="96"/>
      <c r="F371" s="96"/>
      <c r="G371" s="96"/>
      <c r="H371" s="96"/>
      <c r="I371" s="96"/>
      <c r="J371" s="96"/>
      <c r="K371" s="96"/>
      <c r="L371" s="96"/>
      <c r="M371" s="96"/>
      <c r="N371" s="96"/>
      <c r="O371" s="96"/>
      <c r="P371" s="96"/>
      <c r="Q371" s="96"/>
    </row>
    <row r="372" spans="2:17">
      <c r="B372" s="96"/>
      <c r="C372" s="96"/>
      <c r="D372" s="96"/>
      <c r="E372" s="96"/>
      <c r="F372" s="96"/>
      <c r="G372" s="96"/>
      <c r="H372" s="96"/>
      <c r="I372" s="96"/>
      <c r="J372" s="96"/>
      <c r="K372" s="96"/>
      <c r="L372" s="96"/>
      <c r="M372" s="96"/>
      <c r="N372" s="96"/>
      <c r="O372" s="96"/>
      <c r="P372" s="96"/>
      <c r="Q372" s="96"/>
    </row>
    <row r="373" spans="2:17">
      <c r="B373" s="96"/>
      <c r="C373" s="96"/>
      <c r="D373" s="96"/>
      <c r="E373" s="96"/>
      <c r="F373" s="96"/>
      <c r="G373" s="96"/>
      <c r="H373" s="96"/>
      <c r="I373" s="96"/>
      <c r="J373" s="96"/>
      <c r="K373" s="96"/>
      <c r="L373" s="96"/>
      <c r="M373" s="96"/>
      <c r="N373" s="96"/>
      <c r="O373" s="96"/>
      <c r="P373" s="96"/>
      <c r="Q373" s="96"/>
    </row>
    <row r="374" spans="2:17">
      <c r="B374" s="96"/>
      <c r="C374" s="96"/>
      <c r="D374" s="96"/>
      <c r="E374" s="96"/>
      <c r="F374" s="96"/>
      <c r="G374" s="96"/>
      <c r="H374" s="96"/>
      <c r="I374" s="96"/>
      <c r="J374" s="96"/>
      <c r="K374" s="96"/>
      <c r="L374" s="96"/>
      <c r="M374" s="96"/>
      <c r="N374" s="96"/>
      <c r="O374" s="96"/>
      <c r="P374" s="96"/>
      <c r="Q374" s="96"/>
    </row>
    <row r="375" spans="2:17">
      <c r="B375" s="96"/>
      <c r="C375" s="96"/>
      <c r="D375" s="96"/>
      <c r="E375" s="96"/>
      <c r="F375" s="96"/>
      <c r="G375" s="96"/>
      <c r="H375" s="96"/>
      <c r="I375" s="96"/>
      <c r="J375" s="96"/>
      <c r="K375" s="96"/>
      <c r="L375" s="96"/>
      <c r="M375" s="96"/>
      <c r="N375" s="96"/>
      <c r="O375" s="96"/>
      <c r="P375" s="96"/>
      <c r="Q375" s="96"/>
    </row>
    <row r="376" spans="2:17">
      <c r="B376" s="96"/>
      <c r="C376" s="96"/>
      <c r="D376" s="96"/>
      <c r="E376" s="96"/>
      <c r="F376" s="96"/>
      <c r="G376" s="96"/>
      <c r="H376" s="96"/>
      <c r="I376" s="96"/>
      <c r="J376" s="96"/>
      <c r="K376" s="96"/>
      <c r="L376" s="96"/>
      <c r="M376" s="96"/>
      <c r="N376" s="96"/>
      <c r="O376" s="96"/>
      <c r="P376" s="96"/>
      <c r="Q376" s="96"/>
    </row>
    <row r="377" spans="2:17">
      <c r="B377" s="96"/>
      <c r="C377" s="96"/>
      <c r="D377" s="96"/>
      <c r="E377" s="96"/>
      <c r="F377" s="96"/>
      <c r="G377" s="96"/>
      <c r="H377" s="96"/>
      <c r="I377" s="96"/>
      <c r="J377" s="96"/>
      <c r="K377" s="96"/>
      <c r="L377" s="96"/>
      <c r="M377" s="96"/>
      <c r="N377" s="96"/>
      <c r="O377" s="96"/>
      <c r="P377" s="96"/>
      <c r="Q377" s="96"/>
    </row>
    <row r="378" spans="2:17">
      <c r="B378" s="96"/>
      <c r="C378" s="96"/>
      <c r="D378" s="96"/>
      <c r="E378" s="96"/>
      <c r="F378" s="96"/>
      <c r="G378" s="96"/>
      <c r="H378" s="96"/>
      <c r="I378" s="96"/>
      <c r="J378" s="96"/>
      <c r="K378" s="96"/>
      <c r="L378" s="96"/>
      <c r="M378" s="96"/>
      <c r="N378" s="96"/>
      <c r="O378" s="96"/>
      <c r="P378" s="96"/>
      <c r="Q378" s="96"/>
    </row>
    <row r="379" spans="2:17">
      <c r="B379" s="96"/>
      <c r="C379" s="96"/>
      <c r="D379" s="96"/>
      <c r="E379" s="96"/>
      <c r="F379" s="96"/>
      <c r="G379" s="96"/>
      <c r="H379" s="96"/>
      <c r="I379" s="96"/>
      <c r="J379" s="96"/>
      <c r="K379" s="96"/>
      <c r="L379" s="96"/>
      <c r="M379" s="96"/>
      <c r="N379" s="96"/>
      <c r="O379" s="96"/>
      <c r="P379" s="96"/>
      <c r="Q379" s="96"/>
    </row>
    <row r="380" spans="2:17">
      <c r="B380" s="96"/>
      <c r="C380" s="96"/>
      <c r="D380" s="96"/>
      <c r="E380" s="96"/>
      <c r="F380" s="96"/>
      <c r="G380" s="96"/>
      <c r="H380" s="96"/>
      <c r="I380" s="96"/>
      <c r="J380" s="96"/>
      <c r="K380" s="96"/>
      <c r="L380" s="96"/>
      <c r="M380" s="96"/>
      <c r="N380" s="96"/>
      <c r="O380" s="96"/>
      <c r="P380" s="96"/>
      <c r="Q380" s="96"/>
    </row>
    <row r="381" spans="2:17">
      <c r="B381" s="96"/>
      <c r="C381" s="96"/>
      <c r="D381" s="96"/>
      <c r="E381" s="96"/>
      <c r="F381" s="96"/>
      <c r="G381" s="96"/>
      <c r="H381" s="96"/>
      <c r="I381" s="96"/>
      <c r="J381" s="96"/>
      <c r="K381" s="96"/>
      <c r="L381" s="96"/>
      <c r="M381" s="96"/>
      <c r="N381" s="96"/>
      <c r="O381" s="96"/>
      <c r="P381" s="96"/>
      <c r="Q381" s="96"/>
    </row>
    <row r="382" spans="2:17">
      <c r="B382" s="96"/>
      <c r="C382" s="96"/>
      <c r="D382" s="96"/>
      <c r="E382" s="96"/>
      <c r="F382" s="96"/>
      <c r="G382" s="96"/>
      <c r="H382" s="96"/>
      <c r="I382" s="96"/>
      <c r="J382" s="96"/>
      <c r="K382" s="96"/>
      <c r="L382" s="96"/>
      <c r="M382" s="96"/>
      <c r="N382" s="96"/>
      <c r="O382" s="96"/>
      <c r="P382" s="96"/>
      <c r="Q382" s="96"/>
    </row>
    <row r="383" spans="2:17">
      <c r="B383" s="96"/>
      <c r="C383" s="96"/>
      <c r="D383" s="96"/>
      <c r="E383" s="96"/>
      <c r="F383" s="96"/>
      <c r="G383" s="96"/>
      <c r="H383" s="96"/>
      <c r="I383" s="96"/>
      <c r="J383" s="96"/>
      <c r="K383" s="96"/>
      <c r="L383" s="96"/>
      <c r="M383" s="96"/>
      <c r="N383" s="96"/>
      <c r="O383" s="96"/>
      <c r="P383" s="96"/>
      <c r="Q383" s="96"/>
    </row>
    <row r="384" spans="2:17">
      <c r="B384" s="96"/>
      <c r="C384" s="96"/>
      <c r="D384" s="96"/>
      <c r="E384" s="96"/>
      <c r="F384" s="96"/>
      <c r="G384" s="96"/>
      <c r="H384" s="96"/>
      <c r="I384" s="96"/>
      <c r="J384" s="96"/>
      <c r="K384" s="96"/>
      <c r="L384" s="96"/>
      <c r="M384" s="96"/>
      <c r="N384" s="96"/>
      <c r="O384" s="96"/>
      <c r="P384" s="96"/>
      <c r="Q384" s="96"/>
    </row>
    <row r="385" spans="2:17">
      <c r="B385" s="96"/>
      <c r="C385" s="96"/>
      <c r="D385" s="96"/>
      <c r="E385" s="96"/>
      <c r="F385" s="96"/>
      <c r="G385" s="96"/>
      <c r="H385" s="96"/>
      <c r="I385" s="96"/>
      <c r="J385" s="96"/>
      <c r="K385" s="96"/>
      <c r="L385" s="96"/>
      <c r="M385" s="96"/>
      <c r="N385" s="96"/>
      <c r="O385" s="96"/>
      <c r="P385" s="96"/>
      <c r="Q385" s="96"/>
    </row>
    <row r="386" spans="2:17">
      <c r="B386" s="96"/>
      <c r="C386" s="96"/>
      <c r="D386" s="96"/>
      <c r="E386" s="96"/>
      <c r="F386" s="96"/>
      <c r="G386" s="96"/>
      <c r="H386" s="96"/>
      <c r="I386" s="96"/>
      <c r="J386" s="96"/>
      <c r="K386" s="96"/>
      <c r="L386" s="96"/>
      <c r="M386" s="96"/>
      <c r="N386" s="96"/>
      <c r="O386" s="96"/>
      <c r="P386" s="96"/>
      <c r="Q386" s="96"/>
    </row>
    <row r="387" spans="2:17">
      <c r="B387" s="96"/>
      <c r="C387" s="96"/>
      <c r="D387" s="96"/>
      <c r="E387" s="96"/>
      <c r="F387" s="96"/>
      <c r="G387" s="96"/>
      <c r="H387" s="96"/>
      <c r="I387" s="96"/>
      <c r="J387" s="96"/>
      <c r="K387" s="96"/>
      <c r="L387" s="96"/>
      <c r="M387" s="96"/>
      <c r="N387" s="96"/>
      <c r="O387" s="96"/>
      <c r="P387" s="96"/>
      <c r="Q387" s="96"/>
    </row>
    <row r="388" spans="2:17">
      <c r="B388" s="96"/>
      <c r="C388" s="96"/>
      <c r="D388" s="96"/>
      <c r="E388" s="96"/>
      <c r="F388" s="96"/>
      <c r="G388" s="96"/>
      <c r="H388" s="96"/>
      <c r="I388" s="96"/>
      <c r="J388" s="96"/>
      <c r="K388" s="96"/>
      <c r="L388" s="96"/>
      <c r="M388" s="96"/>
      <c r="N388" s="96"/>
      <c r="O388" s="96"/>
      <c r="P388" s="96"/>
      <c r="Q388" s="96"/>
    </row>
    <row r="389" spans="2:17">
      <c r="B389" s="96"/>
      <c r="C389" s="96"/>
      <c r="D389" s="96"/>
      <c r="E389" s="96"/>
      <c r="F389" s="96"/>
      <c r="G389" s="96"/>
      <c r="H389" s="96"/>
      <c r="I389" s="96"/>
      <c r="J389" s="96"/>
      <c r="K389" s="96"/>
      <c r="L389" s="96"/>
      <c r="M389" s="96"/>
      <c r="N389" s="96"/>
      <c r="O389" s="96"/>
      <c r="P389" s="96"/>
      <c r="Q389" s="96"/>
    </row>
    <row r="390" spans="2:17">
      <c r="B390" s="96"/>
      <c r="C390" s="96"/>
      <c r="D390" s="96"/>
      <c r="E390" s="96"/>
      <c r="F390" s="96"/>
      <c r="G390" s="96"/>
      <c r="H390" s="96"/>
      <c r="I390" s="96"/>
      <c r="J390" s="96"/>
      <c r="K390" s="96"/>
      <c r="L390" s="96"/>
      <c r="M390" s="96"/>
      <c r="N390" s="96"/>
      <c r="O390" s="96"/>
      <c r="P390" s="96"/>
      <c r="Q390" s="96"/>
    </row>
    <row r="391" spans="2:17">
      <c r="B391" s="96"/>
      <c r="C391" s="96"/>
      <c r="D391" s="96"/>
      <c r="E391" s="96"/>
      <c r="F391" s="96"/>
      <c r="G391" s="96"/>
      <c r="H391" s="96"/>
      <c r="I391" s="96"/>
      <c r="J391" s="96"/>
      <c r="K391" s="96"/>
      <c r="L391" s="96"/>
      <c r="M391" s="96"/>
      <c r="N391" s="96"/>
      <c r="O391" s="96"/>
      <c r="P391" s="96"/>
      <c r="Q391" s="96"/>
    </row>
    <row r="392" spans="2:17">
      <c r="B392" s="96"/>
      <c r="C392" s="96"/>
      <c r="D392" s="96"/>
      <c r="E392" s="96"/>
      <c r="F392" s="96"/>
      <c r="G392" s="96"/>
      <c r="H392" s="96"/>
      <c r="I392" s="96"/>
      <c r="J392" s="96"/>
      <c r="K392" s="96"/>
      <c r="L392" s="96"/>
      <c r="M392" s="96"/>
      <c r="N392" s="96"/>
      <c r="O392" s="96"/>
      <c r="P392" s="96"/>
      <c r="Q392" s="96"/>
    </row>
    <row r="393" spans="2:17">
      <c r="B393" s="96"/>
      <c r="C393" s="96"/>
      <c r="D393" s="96"/>
      <c r="E393" s="96"/>
      <c r="F393" s="96"/>
      <c r="G393" s="96"/>
      <c r="H393" s="96"/>
      <c r="I393" s="96"/>
      <c r="J393" s="96"/>
      <c r="K393" s="96"/>
      <c r="L393" s="96"/>
      <c r="M393" s="96"/>
      <c r="N393" s="96"/>
      <c r="O393" s="96"/>
      <c r="P393" s="96"/>
      <c r="Q393" s="96"/>
    </row>
    <row r="394" spans="2:17">
      <c r="B394" s="96"/>
      <c r="C394" s="96"/>
      <c r="D394" s="96"/>
      <c r="E394" s="96"/>
      <c r="F394" s="96"/>
      <c r="G394" s="96"/>
      <c r="H394" s="96"/>
      <c r="I394" s="96"/>
      <c r="J394" s="96"/>
      <c r="K394" s="96"/>
      <c r="L394" s="96"/>
      <c r="M394" s="96"/>
      <c r="N394" s="96"/>
      <c r="O394" s="96"/>
      <c r="P394" s="96"/>
      <c r="Q394" s="96"/>
    </row>
    <row r="395" spans="2:17">
      <c r="B395" s="96"/>
      <c r="C395" s="96"/>
      <c r="D395" s="96"/>
      <c r="E395" s="96"/>
      <c r="F395" s="96"/>
      <c r="G395" s="96"/>
      <c r="H395" s="96"/>
      <c r="I395" s="96"/>
      <c r="J395" s="96"/>
      <c r="K395" s="96"/>
      <c r="L395" s="96"/>
      <c r="M395" s="96"/>
      <c r="N395" s="96"/>
      <c r="O395" s="96"/>
      <c r="P395" s="96"/>
      <c r="Q395" s="96"/>
    </row>
    <row r="396" spans="2:17">
      <c r="B396" s="96"/>
      <c r="C396" s="96"/>
      <c r="D396" s="96"/>
      <c r="E396" s="96"/>
      <c r="F396" s="96"/>
      <c r="G396" s="96"/>
      <c r="H396" s="96"/>
      <c r="I396" s="96"/>
      <c r="J396" s="96"/>
      <c r="K396" s="96"/>
      <c r="L396" s="96"/>
      <c r="M396" s="96"/>
      <c r="N396" s="96"/>
      <c r="O396" s="96"/>
      <c r="P396" s="96"/>
      <c r="Q396" s="96"/>
    </row>
    <row r="397" spans="2:17">
      <c r="B397" s="96"/>
      <c r="C397" s="96"/>
      <c r="D397" s="96"/>
      <c r="E397" s="96"/>
      <c r="F397" s="96"/>
      <c r="G397" s="96"/>
      <c r="H397" s="96"/>
      <c r="I397" s="96"/>
      <c r="J397" s="96"/>
      <c r="K397" s="96"/>
      <c r="L397" s="96"/>
      <c r="M397" s="96"/>
      <c r="N397" s="96"/>
      <c r="O397" s="96"/>
      <c r="P397" s="96"/>
      <c r="Q397" s="96"/>
    </row>
    <row r="398" spans="2:17">
      <c r="B398" s="96"/>
      <c r="C398" s="96"/>
      <c r="D398" s="96"/>
      <c r="E398" s="96"/>
      <c r="F398" s="96"/>
      <c r="G398" s="96"/>
      <c r="H398" s="96"/>
      <c r="I398" s="96"/>
      <c r="J398" s="96"/>
      <c r="K398" s="96"/>
      <c r="L398" s="96"/>
      <c r="M398" s="96"/>
      <c r="N398" s="96"/>
      <c r="O398" s="96"/>
      <c r="P398" s="96"/>
      <c r="Q398" s="96"/>
    </row>
    <row r="399" spans="2:17">
      <c r="B399" s="96"/>
      <c r="C399" s="96"/>
      <c r="D399" s="96"/>
      <c r="E399" s="96"/>
      <c r="F399" s="96"/>
      <c r="G399" s="96"/>
      <c r="H399" s="96"/>
      <c r="I399" s="96"/>
      <c r="J399" s="96"/>
      <c r="K399" s="96"/>
      <c r="L399" s="96"/>
      <c r="M399" s="96"/>
      <c r="N399" s="96"/>
      <c r="O399" s="96"/>
      <c r="P399" s="96"/>
      <c r="Q399" s="96"/>
    </row>
    <row r="400" spans="2:17">
      <c r="B400" s="96"/>
      <c r="C400" s="96"/>
      <c r="D400" s="96"/>
      <c r="E400" s="96"/>
      <c r="F400" s="96"/>
      <c r="G400" s="96"/>
      <c r="H400" s="96"/>
      <c r="I400" s="96"/>
      <c r="J400" s="96"/>
      <c r="K400" s="96"/>
      <c r="L400" s="96"/>
      <c r="M400" s="96"/>
      <c r="N400" s="96"/>
      <c r="O400" s="96"/>
      <c r="P400" s="96"/>
      <c r="Q400" s="96"/>
    </row>
    <row r="401" spans="2:17">
      <c r="B401" s="96"/>
      <c r="C401" s="96"/>
      <c r="D401" s="96"/>
      <c r="E401" s="96"/>
      <c r="F401" s="96"/>
      <c r="G401" s="96"/>
      <c r="H401" s="96"/>
      <c r="I401" s="96"/>
      <c r="J401" s="96"/>
      <c r="K401" s="96"/>
      <c r="L401" s="96"/>
      <c r="M401" s="96"/>
      <c r="N401" s="96"/>
      <c r="O401" s="96"/>
      <c r="P401" s="96"/>
      <c r="Q401" s="96"/>
    </row>
    <row r="402" spans="2:17">
      <c r="B402" s="96"/>
      <c r="C402" s="96"/>
      <c r="D402" s="96"/>
      <c r="E402" s="96"/>
      <c r="F402" s="96"/>
      <c r="G402" s="96"/>
      <c r="H402" s="95"/>
      <c r="I402" s="95"/>
      <c r="J402" s="95"/>
      <c r="K402" s="96"/>
      <c r="L402" s="96"/>
      <c r="M402" s="96"/>
      <c r="N402" s="96"/>
      <c r="O402" s="96"/>
      <c r="P402" s="96"/>
      <c r="Q402" s="96"/>
    </row>
    <row r="403" spans="2:17">
      <c r="B403" s="96"/>
      <c r="C403" s="96"/>
      <c r="D403" s="96"/>
      <c r="E403" s="96"/>
      <c r="F403" s="96"/>
      <c r="G403" s="96"/>
      <c r="H403" s="95"/>
      <c r="I403" s="95"/>
      <c r="J403" s="95"/>
      <c r="K403" s="96"/>
      <c r="L403" s="96"/>
      <c r="M403" s="96"/>
      <c r="N403" s="96"/>
      <c r="O403" s="96"/>
      <c r="P403" s="96"/>
      <c r="Q403" s="96"/>
    </row>
    <row r="404" spans="2:17">
      <c r="B404" s="95"/>
      <c r="C404" s="96"/>
      <c r="D404" s="96"/>
      <c r="E404" s="96"/>
      <c r="F404" s="96"/>
      <c r="G404" s="96"/>
      <c r="H404" s="95"/>
      <c r="I404" s="95"/>
      <c r="J404" s="95"/>
      <c r="K404" s="96"/>
      <c r="L404" s="96"/>
      <c r="M404" s="96"/>
      <c r="N404" s="96"/>
      <c r="O404" s="96"/>
      <c r="P404" s="96"/>
      <c r="Q404" s="96"/>
    </row>
    <row r="405" spans="2:17">
      <c r="B405" s="95"/>
      <c r="C405" s="96"/>
      <c r="D405" s="96"/>
      <c r="E405" s="96"/>
      <c r="F405" s="96"/>
      <c r="G405" s="95"/>
      <c r="H405" s="95"/>
      <c r="I405" s="95"/>
      <c r="J405" s="95"/>
      <c r="K405" s="96"/>
      <c r="L405" s="96"/>
      <c r="M405" s="96"/>
      <c r="N405" s="96"/>
      <c r="O405" s="96"/>
      <c r="P405" s="96"/>
      <c r="Q405" s="96"/>
    </row>
    <row r="406" spans="2:17">
      <c r="B406" s="95"/>
      <c r="C406" s="96"/>
      <c r="D406" s="96"/>
      <c r="E406" s="96"/>
      <c r="F406" s="96"/>
      <c r="G406" s="95"/>
      <c r="H406" s="95"/>
      <c r="I406" s="95"/>
      <c r="J406" s="95"/>
      <c r="K406" s="96"/>
      <c r="L406" s="96"/>
      <c r="M406" s="96"/>
      <c r="N406" s="96"/>
      <c r="O406" s="96"/>
      <c r="P406" s="96"/>
      <c r="Q406" s="96"/>
    </row>
    <row r="407" spans="2:17">
      <c r="B407" s="95"/>
      <c r="C407" s="96"/>
      <c r="D407" s="96"/>
      <c r="E407" s="96"/>
      <c r="F407" s="96"/>
      <c r="G407" s="95"/>
      <c r="H407" s="95"/>
      <c r="I407" s="95"/>
      <c r="J407" s="95"/>
      <c r="K407" s="96"/>
      <c r="L407" s="96"/>
      <c r="M407" s="96"/>
      <c r="N407" s="96"/>
      <c r="O407" s="96"/>
      <c r="P407" s="96"/>
      <c r="Q407" s="96"/>
    </row>
    <row r="408" spans="2:17">
      <c r="B408" s="99" t="s">
        <v>276</v>
      </c>
      <c r="C408" s="96"/>
      <c r="D408" s="96"/>
      <c r="E408" s="96"/>
      <c r="F408" s="96"/>
      <c r="G408" s="95"/>
      <c r="H408" s="95"/>
      <c r="I408" s="95"/>
      <c r="J408" s="95"/>
      <c r="K408" s="96"/>
      <c r="L408" s="96"/>
      <c r="M408" s="96"/>
      <c r="N408" s="96"/>
      <c r="O408" s="96"/>
      <c r="P408" s="96"/>
      <c r="Q408" s="96"/>
    </row>
    <row r="409" spans="2:17">
      <c r="B409" s="99" t="s">
        <v>275</v>
      </c>
      <c r="C409" s="96"/>
      <c r="D409" s="96"/>
      <c r="E409" s="96"/>
      <c r="F409" s="96"/>
      <c r="G409" s="95"/>
      <c r="H409" s="95"/>
      <c r="I409" s="95"/>
      <c r="J409" s="95"/>
      <c r="K409" s="96"/>
      <c r="L409" s="96"/>
      <c r="M409" s="96"/>
      <c r="N409" s="96"/>
      <c r="O409" s="96"/>
      <c r="P409" s="96"/>
      <c r="Q409" s="96"/>
    </row>
    <row r="410" spans="2:17">
      <c r="B410" s="95"/>
      <c r="C410" s="96"/>
      <c r="D410" s="96"/>
      <c r="E410" s="96"/>
      <c r="F410" s="96"/>
      <c r="G410" s="95"/>
      <c r="H410" s="95"/>
      <c r="I410" s="95"/>
      <c r="J410" s="95"/>
      <c r="K410" s="96"/>
      <c r="L410" s="96"/>
      <c r="M410" s="96"/>
      <c r="N410" s="96"/>
      <c r="O410" s="96"/>
      <c r="P410" s="96"/>
      <c r="Q410" s="96"/>
    </row>
    <row r="411" spans="2:17">
      <c r="B411" s="98" t="str">
        <f>$C$12</f>
        <v>Hook</v>
      </c>
      <c r="C411" s="96"/>
      <c r="D411" s="96"/>
      <c r="E411" s="96"/>
      <c r="F411" s="96"/>
      <c r="G411" s="95"/>
      <c r="H411" s="95"/>
      <c r="I411" s="95"/>
      <c r="J411" s="95"/>
      <c r="K411" s="96"/>
      <c r="L411" s="96"/>
      <c r="M411" s="96"/>
      <c r="N411" s="96"/>
      <c r="O411" s="96"/>
      <c r="P411" s="96"/>
      <c r="Q411" s="96"/>
    </row>
    <row r="412" spans="2:17">
      <c r="B412" s="95" t="str">
        <f>$D$12</f>
        <v>Bottom</v>
      </c>
      <c r="C412" s="96"/>
      <c r="D412" s="96"/>
      <c r="E412" s="96"/>
      <c r="F412" s="96"/>
      <c r="G412" s="95" t="s">
        <v>274</v>
      </c>
      <c r="H412" s="95"/>
      <c r="I412" s="95"/>
      <c r="J412" s="95"/>
      <c r="K412" s="96"/>
      <c r="L412" s="96"/>
      <c r="M412" s="96"/>
      <c r="N412" s="96"/>
      <c r="O412" s="96"/>
      <c r="P412" s="96"/>
      <c r="Q412" s="96"/>
    </row>
    <row r="413" spans="2:17">
      <c r="B413" s="95" t="str">
        <f>$E$12</f>
        <v>Top</v>
      </c>
      <c r="C413" s="96"/>
      <c r="D413" s="96"/>
      <c r="E413" s="96"/>
      <c r="F413" s="96"/>
      <c r="G413" s="95" t="e">
        <f>#REF!</f>
        <v>#REF!</v>
      </c>
      <c r="H413" s="95"/>
      <c r="I413" s="95"/>
      <c r="J413" s="95"/>
      <c r="K413" s="96"/>
      <c r="L413" s="96"/>
      <c r="M413" s="96"/>
      <c r="N413" s="96"/>
      <c r="O413" s="96"/>
      <c r="P413" s="96"/>
      <c r="Q413" s="96"/>
    </row>
    <row r="414" spans="2:17">
      <c r="B414" s="95"/>
      <c r="C414" s="96"/>
      <c r="D414" s="96"/>
      <c r="E414" s="96"/>
      <c r="F414" s="96"/>
      <c r="G414" s="95" t="e">
        <f>#REF!</f>
        <v>#REF!</v>
      </c>
      <c r="H414" s="95"/>
      <c r="I414" s="95"/>
      <c r="J414" s="95"/>
      <c r="K414" s="96"/>
      <c r="L414" s="96"/>
      <c r="M414" s="96"/>
      <c r="N414" s="96"/>
      <c r="O414" s="96"/>
      <c r="P414" s="96"/>
      <c r="Q414" s="96"/>
    </row>
    <row r="415" spans="2:17">
      <c r="B415" s="95"/>
      <c r="C415" s="96"/>
      <c r="D415" s="96"/>
      <c r="E415" s="96"/>
      <c r="F415" s="96"/>
      <c r="G415" s="95"/>
      <c r="H415" s="95"/>
      <c r="I415" s="95"/>
      <c r="J415" s="95"/>
      <c r="K415" s="96"/>
      <c r="L415" s="96"/>
      <c r="M415" s="96"/>
      <c r="N415" s="96"/>
      <c r="O415" s="96"/>
      <c r="P415" s="96"/>
      <c r="Q415" s="96"/>
    </row>
    <row r="416" spans="2:17">
      <c r="B416" s="97" t="e">
        <f>MIN(C424:C425,G413:G414)</f>
        <v>#REF!</v>
      </c>
      <c r="C416" s="95"/>
      <c r="D416" s="95"/>
      <c r="E416" s="95"/>
      <c r="F416" s="95"/>
      <c r="G416" s="95"/>
      <c r="H416" s="95"/>
      <c r="I416" s="95"/>
      <c r="J416" s="95"/>
      <c r="K416" s="96"/>
      <c r="L416" s="96"/>
      <c r="M416" s="96"/>
      <c r="N416" s="96"/>
      <c r="O416" s="96"/>
      <c r="P416" s="96"/>
      <c r="Q416" s="96"/>
    </row>
    <row r="417" spans="2:17">
      <c r="B417" s="97" t="e">
        <f>MAX(C424:C425,G413:G414)</f>
        <v>#REF!</v>
      </c>
      <c r="C417" s="95"/>
      <c r="D417" s="95"/>
      <c r="E417" s="95"/>
      <c r="F417" s="95"/>
      <c r="G417" s="95"/>
      <c r="H417" s="95"/>
      <c r="I417" s="95"/>
      <c r="J417" s="95"/>
      <c r="K417" s="96"/>
      <c r="L417" s="96"/>
      <c r="M417" s="96"/>
      <c r="N417" s="96"/>
      <c r="O417" s="96"/>
      <c r="P417" s="96"/>
      <c r="Q417" s="96"/>
    </row>
    <row r="418" spans="2:17">
      <c r="B418" s="95"/>
      <c r="C418" s="95"/>
      <c r="D418" s="95"/>
      <c r="E418" s="95"/>
      <c r="F418" s="95"/>
      <c r="G418" s="95"/>
      <c r="H418" s="95"/>
      <c r="I418" s="95"/>
      <c r="J418" s="95"/>
      <c r="K418" s="96"/>
      <c r="L418" s="96"/>
      <c r="M418" s="96"/>
      <c r="N418" s="96"/>
      <c r="O418" s="96"/>
      <c r="P418" s="96"/>
      <c r="Q418" s="96"/>
    </row>
    <row r="419" spans="2:17">
      <c r="B419" s="95"/>
      <c r="C419" s="95"/>
      <c r="D419" s="95"/>
      <c r="E419" s="95"/>
      <c r="F419" s="95"/>
      <c r="G419" s="95"/>
      <c r="H419" s="95"/>
      <c r="I419" s="95"/>
      <c r="J419" s="95"/>
      <c r="K419" s="96"/>
      <c r="L419" s="96"/>
      <c r="M419" s="96"/>
      <c r="N419" s="96"/>
      <c r="O419" s="96"/>
      <c r="P419" s="96"/>
      <c r="Q419" s="96"/>
    </row>
    <row r="420" spans="2:17">
      <c r="B420" s="95"/>
      <c r="C420" s="95"/>
      <c r="D420" s="95"/>
      <c r="E420" s="95"/>
      <c r="F420" s="95"/>
      <c r="G420" s="95"/>
      <c r="H420" s="95"/>
      <c r="I420" s="95"/>
      <c r="J420" s="95"/>
      <c r="K420" s="96"/>
      <c r="L420" s="96"/>
      <c r="M420" s="96"/>
      <c r="N420" s="96"/>
      <c r="O420" s="96"/>
      <c r="P420" s="96"/>
      <c r="Q420" s="96"/>
    </row>
    <row r="421" spans="2:17">
      <c r="B421" s="95"/>
      <c r="C421" s="95" t="str">
        <f>$C$6</f>
        <v>Distance in Inches with Target = 50"</v>
      </c>
      <c r="D421" s="95"/>
      <c r="E421" s="95"/>
      <c r="F421" s="95"/>
      <c r="G421" s="95"/>
      <c r="H421" s="95"/>
      <c r="I421" s="95"/>
      <c r="J421" s="95"/>
      <c r="K421" s="96"/>
      <c r="L421" s="96"/>
      <c r="M421" s="96"/>
      <c r="N421" s="96"/>
      <c r="O421" s="96"/>
      <c r="P421" s="96"/>
      <c r="Q421" s="96"/>
    </row>
    <row r="422" spans="2:17">
      <c r="B422" s="95"/>
      <c r="C422" s="95"/>
      <c r="D422" s="95"/>
      <c r="E422" s="95"/>
      <c r="F422" s="95"/>
      <c r="G422" s="95"/>
      <c r="H422" s="95"/>
      <c r="I422" s="95"/>
      <c r="J422" s="95"/>
      <c r="K422" s="96"/>
      <c r="L422" s="96"/>
      <c r="M422" s="96"/>
      <c r="N422" s="96"/>
      <c r="O422" s="96"/>
      <c r="P422" s="96"/>
      <c r="Q422" s="96"/>
    </row>
    <row r="423" spans="2:17">
      <c r="B423" s="95"/>
      <c r="C423" s="95" t="s">
        <v>274</v>
      </c>
      <c r="D423" s="95"/>
      <c r="E423" s="95"/>
      <c r="F423" s="98" t="str">
        <f>$C$13</f>
        <v>Arm Length</v>
      </c>
      <c r="G423" s="95"/>
      <c r="H423" s="95"/>
      <c r="I423" s="95"/>
      <c r="J423" s="95"/>
      <c r="K423" s="96"/>
      <c r="L423" s="96"/>
      <c r="M423" s="96"/>
      <c r="N423" s="96"/>
      <c r="O423" s="96"/>
      <c r="P423" s="96"/>
      <c r="Q423" s="96"/>
    </row>
    <row r="424" spans="2:17">
      <c r="B424" s="95"/>
      <c r="C424" s="95" t="e">
        <f>#REF!</f>
        <v>#REF!</v>
      </c>
      <c r="D424" s="95"/>
      <c r="E424" s="95"/>
      <c r="F424" s="95" t="str">
        <f>$D$13</f>
        <v>Short</v>
      </c>
      <c r="G424" s="95"/>
      <c r="H424" s="95"/>
      <c r="I424" s="95"/>
      <c r="J424" s="95"/>
      <c r="K424" s="96"/>
      <c r="L424" s="96"/>
      <c r="M424" s="96"/>
      <c r="N424" s="96"/>
      <c r="O424" s="96"/>
      <c r="P424" s="96"/>
      <c r="Q424" s="96"/>
    </row>
    <row r="425" spans="2:17">
      <c r="B425" s="95"/>
      <c r="C425" s="95" t="e">
        <f>#REF!</f>
        <v>#REF!</v>
      </c>
      <c r="D425" s="95"/>
      <c r="E425" s="95"/>
      <c r="F425" s="95" t="str">
        <f>$E$13</f>
        <v>Long</v>
      </c>
      <c r="G425" s="95"/>
      <c r="H425" s="95"/>
      <c r="I425" s="95"/>
      <c r="J425" s="95"/>
      <c r="K425" s="96"/>
      <c r="L425" s="96"/>
      <c r="M425" s="96"/>
      <c r="N425" s="96"/>
      <c r="O425" s="96"/>
      <c r="P425" s="96"/>
      <c r="Q425" s="96"/>
    </row>
    <row r="426" spans="2:17">
      <c r="B426" s="95"/>
      <c r="C426" s="95"/>
      <c r="D426" s="95"/>
      <c r="E426" s="95"/>
      <c r="F426" s="95"/>
      <c r="G426" s="95"/>
      <c r="H426" s="95"/>
      <c r="I426" s="95"/>
      <c r="J426" s="95"/>
      <c r="K426" s="96"/>
      <c r="L426" s="96"/>
      <c r="M426" s="96"/>
      <c r="N426" s="96"/>
      <c r="O426" s="96"/>
      <c r="P426" s="96"/>
      <c r="Q426" s="96"/>
    </row>
    <row r="427" spans="2:17">
      <c r="B427" s="95"/>
      <c r="C427" s="95"/>
      <c r="D427" s="95"/>
      <c r="E427" s="95"/>
      <c r="F427" s="95"/>
      <c r="G427" s="95"/>
      <c r="H427" s="95"/>
      <c r="I427" s="95"/>
      <c r="J427" s="95"/>
      <c r="K427" s="96"/>
      <c r="L427" s="96"/>
      <c r="M427" s="96"/>
      <c r="N427" s="96"/>
      <c r="O427" s="96"/>
      <c r="P427" s="96"/>
      <c r="Q427" s="96"/>
    </row>
    <row r="428" spans="2:17">
      <c r="B428" s="95"/>
      <c r="C428" s="97" t="e">
        <f>B416-(B416*0.05)</f>
        <v>#REF!</v>
      </c>
      <c r="D428" s="95"/>
      <c r="E428" s="95"/>
      <c r="F428" s="95"/>
      <c r="G428" s="95"/>
      <c r="H428" s="95"/>
      <c r="I428" s="95"/>
      <c r="J428" s="95"/>
      <c r="K428" s="96"/>
      <c r="L428" s="96"/>
      <c r="M428" s="96"/>
      <c r="N428" s="96"/>
      <c r="O428" s="96"/>
      <c r="P428" s="96"/>
      <c r="Q428" s="96"/>
    </row>
    <row r="429" spans="2:17">
      <c r="B429" s="95"/>
      <c r="C429" s="97" t="e">
        <f>B417+(B417*0.05)</f>
        <v>#REF!</v>
      </c>
      <c r="D429" s="95"/>
      <c r="E429" s="95"/>
      <c r="F429" s="95"/>
      <c r="G429" s="95"/>
      <c r="H429" s="95"/>
      <c r="I429" s="95"/>
      <c r="J429" s="95"/>
      <c r="K429" s="96"/>
      <c r="L429" s="96"/>
      <c r="M429" s="96"/>
      <c r="N429" s="96"/>
      <c r="O429" s="96"/>
      <c r="P429" s="96"/>
      <c r="Q429" s="96"/>
    </row>
    <row r="430" spans="2:17">
      <c r="B430" s="95"/>
      <c r="C430" s="95"/>
      <c r="D430" s="95"/>
      <c r="E430" s="95"/>
      <c r="F430" s="95"/>
      <c r="G430" s="95"/>
      <c r="H430" s="95"/>
      <c r="I430" s="95"/>
      <c r="J430" s="95"/>
      <c r="K430" s="96"/>
      <c r="L430" s="96"/>
      <c r="M430" s="96"/>
      <c r="N430" s="96"/>
      <c r="O430" s="96"/>
      <c r="P430" s="96"/>
      <c r="Q430" s="96"/>
    </row>
    <row r="431" spans="2:17">
      <c r="B431" s="95"/>
      <c r="C431" s="95"/>
      <c r="D431" s="95"/>
      <c r="E431" s="95"/>
      <c r="F431" s="95"/>
      <c r="G431" s="95"/>
      <c r="H431" s="95"/>
      <c r="I431" s="95"/>
      <c r="J431" s="95"/>
      <c r="K431" s="96"/>
      <c r="L431" s="96"/>
      <c r="M431" s="96"/>
      <c r="N431" s="96"/>
      <c r="O431" s="96"/>
      <c r="P431" s="96"/>
      <c r="Q431" s="96"/>
    </row>
    <row r="432" spans="2:17">
      <c r="B432" s="95"/>
      <c r="C432" s="95"/>
      <c r="D432" s="95"/>
      <c r="E432" s="95"/>
      <c r="F432" s="95"/>
      <c r="G432" s="95"/>
      <c r="H432" s="95"/>
      <c r="I432" s="95"/>
      <c r="J432" s="95"/>
      <c r="K432" s="96"/>
      <c r="L432" s="96"/>
      <c r="M432" s="96"/>
      <c r="N432" s="96"/>
      <c r="O432" s="96"/>
      <c r="P432" s="96"/>
      <c r="Q432" s="96"/>
    </row>
    <row r="433" spans="2:17">
      <c r="B433" s="95"/>
      <c r="C433" s="95"/>
      <c r="D433" s="95"/>
      <c r="E433" s="95"/>
      <c r="F433" s="95"/>
      <c r="G433" s="95"/>
      <c r="H433" s="95"/>
      <c r="I433" s="95"/>
      <c r="J433" s="95"/>
      <c r="K433" s="96"/>
      <c r="L433" s="96"/>
      <c r="M433" s="96"/>
      <c r="N433" s="96"/>
      <c r="O433" s="96"/>
      <c r="P433" s="96"/>
      <c r="Q433" s="96"/>
    </row>
    <row r="434" spans="2:17">
      <c r="B434" s="95"/>
      <c r="C434" s="95"/>
      <c r="D434" s="95"/>
      <c r="E434" s="95"/>
      <c r="F434" s="95"/>
      <c r="G434" s="95"/>
      <c r="H434" s="95"/>
      <c r="I434" s="95"/>
      <c r="J434" s="95"/>
      <c r="K434" s="96"/>
      <c r="L434" s="96"/>
      <c r="M434" s="96"/>
      <c r="N434" s="96"/>
      <c r="O434" s="96"/>
      <c r="P434" s="96"/>
      <c r="Q434" s="96"/>
    </row>
    <row r="435" spans="2:17">
      <c r="B435" s="95"/>
      <c r="C435" s="95"/>
      <c r="D435" s="95"/>
      <c r="E435" s="95"/>
      <c r="F435" s="95"/>
      <c r="G435" s="95"/>
      <c r="H435" s="95"/>
      <c r="I435" s="95"/>
      <c r="J435" s="95"/>
      <c r="K435" s="96"/>
      <c r="L435" s="96"/>
      <c r="M435" s="96"/>
      <c r="N435" s="96"/>
      <c r="O435" s="96"/>
      <c r="P435" s="96"/>
      <c r="Q435" s="96"/>
    </row>
    <row r="436" spans="2:17">
      <c r="B436" s="95"/>
      <c r="C436" s="95"/>
      <c r="D436" s="95"/>
      <c r="E436" s="95"/>
      <c r="F436" s="95"/>
      <c r="G436" s="95"/>
      <c r="H436" s="95"/>
      <c r="I436" s="95"/>
      <c r="J436" s="95"/>
      <c r="K436" s="96"/>
      <c r="L436" s="96"/>
      <c r="M436" s="96"/>
      <c r="N436" s="96"/>
      <c r="O436" s="96"/>
      <c r="P436" s="96"/>
      <c r="Q436" s="96"/>
    </row>
    <row r="437" spans="2:17">
      <c r="B437" s="95"/>
      <c r="C437" s="95"/>
      <c r="D437" s="95"/>
      <c r="E437" s="95"/>
      <c r="F437" s="95"/>
      <c r="G437" s="95"/>
      <c r="H437" s="95"/>
      <c r="I437" s="95"/>
      <c r="J437" s="95"/>
      <c r="K437" s="96"/>
      <c r="L437" s="96"/>
      <c r="M437" s="96"/>
      <c r="N437" s="96"/>
      <c r="O437" s="96"/>
      <c r="P437" s="96"/>
      <c r="Q437" s="96"/>
    </row>
    <row r="438" spans="2:17">
      <c r="B438" s="95"/>
      <c r="C438" s="95"/>
      <c r="D438" s="95"/>
      <c r="E438" s="95"/>
      <c r="F438" s="95"/>
      <c r="G438" s="95"/>
      <c r="H438" s="95"/>
      <c r="I438" s="95"/>
      <c r="J438" s="95"/>
      <c r="K438" s="96"/>
      <c r="L438" s="96"/>
      <c r="M438" s="96"/>
      <c r="N438" s="96"/>
      <c r="O438" s="96"/>
      <c r="P438" s="96"/>
      <c r="Q438" s="96"/>
    </row>
    <row r="439" spans="2:17">
      <c r="B439" s="95"/>
      <c r="C439" s="95"/>
      <c r="D439" s="95"/>
      <c r="E439" s="95"/>
      <c r="F439" s="95"/>
      <c r="G439" s="95"/>
      <c r="H439" s="95"/>
      <c r="I439" s="95"/>
      <c r="J439" s="95"/>
      <c r="K439" s="96"/>
      <c r="L439" s="96"/>
      <c r="M439" s="96"/>
      <c r="N439" s="96"/>
      <c r="O439" s="96"/>
      <c r="P439" s="96"/>
      <c r="Q439" s="96"/>
    </row>
    <row r="440" spans="2:17">
      <c r="B440" s="95"/>
      <c r="C440" s="95"/>
      <c r="D440" s="95"/>
      <c r="E440" s="95"/>
      <c r="F440" s="95"/>
      <c r="G440" s="95"/>
      <c r="H440" s="95"/>
      <c r="I440" s="95"/>
      <c r="J440" s="95"/>
      <c r="K440" s="96"/>
      <c r="L440" s="96"/>
      <c r="M440" s="96"/>
      <c r="N440" s="96"/>
      <c r="O440" s="96"/>
      <c r="P440" s="96"/>
      <c r="Q440" s="96"/>
    </row>
    <row r="441" spans="2:17">
      <c r="B441" s="95"/>
      <c r="C441" s="95"/>
      <c r="D441" s="95"/>
      <c r="E441" s="95"/>
      <c r="F441" s="95"/>
      <c r="G441" s="95"/>
      <c r="H441" s="95"/>
      <c r="I441" s="95"/>
      <c r="J441" s="95"/>
      <c r="K441" s="96"/>
      <c r="L441" s="96"/>
      <c r="M441" s="96"/>
      <c r="N441" s="96"/>
      <c r="O441" s="96"/>
      <c r="P441" s="96"/>
      <c r="Q441" s="96"/>
    </row>
    <row r="442" spans="2:17">
      <c r="B442" s="95"/>
      <c r="C442" s="95"/>
      <c r="D442" s="95"/>
      <c r="E442" s="95"/>
      <c r="F442" s="95"/>
      <c r="G442" s="95"/>
      <c r="H442" s="95"/>
      <c r="I442" s="95"/>
      <c r="J442" s="95"/>
      <c r="K442" s="96"/>
      <c r="L442" s="96"/>
      <c r="M442" s="96"/>
      <c r="N442" s="96"/>
      <c r="O442" s="96"/>
      <c r="P442" s="96"/>
      <c r="Q442" s="96"/>
    </row>
    <row r="443" spans="2:17">
      <c r="B443" s="95"/>
      <c r="C443" s="95"/>
      <c r="D443" s="95"/>
      <c r="E443" s="95"/>
      <c r="F443" s="95"/>
      <c r="G443" s="95"/>
      <c r="H443" s="95"/>
      <c r="I443" s="95"/>
      <c r="J443" s="95"/>
      <c r="K443" s="96"/>
      <c r="L443" s="96"/>
      <c r="M443" s="96"/>
      <c r="N443" s="96"/>
      <c r="O443" s="96"/>
      <c r="P443" s="96"/>
      <c r="Q443" s="96"/>
    </row>
    <row r="444" spans="2:17">
      <c r="B444" s="95"/>
      <c r="C444" s="95"/>
      <c r="D444" s="95"/>
      <c r="E444" s="95"/>
      <c r="F444" s="95"/>
      <c r="G444" s="95"/>
      <c r="H444" s="95"/>
      <c r="I444" s="95"/>
      <c r="J444" s="95"/>
      <c r="K444" s="96"/>
      <c r="L444" s="96"/>
      <c r="M444" s="96"/>
      <c r="N444" s="96"/>
      <c r="O444" s="96"/>
      <c r="P444" s="96"/>
      <c r="Q444" s="96"/>
    </row>
    <row r="445" spans="2:17">
      <c r="B445" s="95"/>
      <c r="C445" s="95"/>
      <c r="D445" s="95"/>
      <c r="E445" s="95"/>
      <c r="F445" s="95"/>
      <c r="G445" s="95"/>
      <c r="H445" s="95"/>
      <c r="I445" s="95"/>
      <c r="J445" s="95"/>
      <c r="K445" s="96"/>
      <c r="L445" s="96"/>
      <c r="M445" s="96"/>
      <c r="N445" s="96"/>
      <c r="O445" s="96"/>
      <c r="P445" s="96"/>
      <c r="Q445" s="96"/>
    </row>
    <row r="446" spans="2:17">
      <c r="B446" s="95"/>
      <c r="C446" s="95"/>
      <c r="D446" s="95"/>
      <c r="E446" s="95"/>
      <c r="F446" s="95"/>
      <c r="G446" s="95"/>
      <c r="H446" s="95"/>
      <c r="I446" s="95"/>
      <c r="J446" s="95"/>
      <c r="K446" s="96"/>
      <c r="L446" s="96"/>
      <c r="M446" s="96"/>
      <c r="N446" s="96"/>
      <c r="O446" s="96"/>
      <c r="P446" s="96"/>
      <c r="Q446" s="96"/>
    </row>
    <row r="447" spans="2:17">
      <c r="B447" s="95"/>
      <c r="C447" s="95"/>
      <c r="D447" s="95"/>
      <c r="E447" s="95"/>
      <c r="F447" s="95"/>
      <c r="G447" s="95"/>
      <c r="H447" s="95"/>
      <c r="I447" s="95"/>
      <c r="J447" s="95"/>
      <c r="K447" s="96"/>
      <c r="L447" s="96"/>
      <c r="M447" s="96"/>
      <c r="N447" s="96"/>
      <c r="O447" s="96"/>
      <c r="P447" s="96"/>
      <c r="Q447" s="96"/>
    </row>
    <row r="448" spans="2:17">
      <c r="B448" s="95"/>
      <c r="C448" s="95"/>
      <c r="D448" s="95"/>
      <c r="E448" s="95"/>
      <c r="F448" s="95"/>
      <c r="G448" s="95"/>
      <c r="H448" s="95"/>
      <c r="I448" s="95"/>
      <c r="J448" s="95"/>
      <c r="K448" s="96"/>
      <c r="L448" s="96"/>
      <c r="M448" s="96"/>
      <c r="N448" s="96"/>
      <c r="O448" s="96"/>
      <c r="P448" s="96"/>
      <c r="Q448" s="96"/>
    </row>
    <row r="449" spans="2:17">
      <c r="B449" s="95"/>
      <c r="C449" s="95"/>
      <c r="D449" s="95"/>
      <c r="E449" s="95"/>
      <c r="F449" s="95"/>
      <c r="G449" s="95"/>
      <c r="H449" s="95"/>
      <c r="I449" s="95"/>
      <c r="J449" s="95"/>
      <c r="K449" s="96"/>
      <c r="L449" s="96"/>
      <c r="M449" s="96"/>
      <c r="N449" s="96"/>
      <c r="O449" s="96"/>
      <c r="P449" s="96"/>
      <c r="Q449" s="96"/>
    </row>
    <row r="450" spans="2:17">
      <c r="B450" s="95"/>
      <c r="C450" s="95"/>
      <c r="D450" s="95"/>
      <c r="E450" s="95"/>
      <c r="F450" s="95"/>
      <c r="G450" s="95"/>
      <c r="H450" s="95"/>
      <c r="I450" s="95"/>
      <c r="J450" s="95"/>
      <c r="K450" s="96"/>
      <c r="L450" s="96"/>
      <c r="M450" s="96"/>
      <c r="N450" s="96"/>
      <c r="O450" s="96"/>
      <c r="P450" s="96"/>
      <c r="Q450" s="96"/>
    </row>
    <row r="451" spans="2:17">
      <c r="B451" s="95"/>
      <c r="C451" s="95"/>
      <c r="D451" s="95"/>
      <c r="E451" s="95"/>
      <c r="F451" s="95"/>
      <c r="G451" s="95"/>
      <c r="H451" s="95"/>
      <c r="I451" s="95"/>
      <c r="J451" s="95"/>
      <c r="K451" s="96"/>
      <c r="L451" s="96"/>
      <c r="M451" s="96"/>
      <c r="N451" s="96"/>
      <c r="O451" s="96"/>
      <c r="P451" s="96"/>
      <c r="Q451" s="96"/>
    </row>
    <row r="452" spans="2:17">
      <c r="B452" s="95"/>
      <c r="C452" s="95"/>
      <c r="D452" s="95"/>
      <c r="E452" s="95"/>
      <c r="F452" s="95"/>
      <c r="G452" s="95"/>
      <c r="H452" s="95"/>
      <c r="I452" s="95"/>
      <c r="J452" s="95"/>
      <c r="K452" s="96"/>
      <c r="L452" s="96"/>
      <c r="M452" s="96"/>
      <c r="N452" s="96"/>
      <c r="O452" s="96"/>
      <c r="P452" s="96"/>
      <c r="Q452" s="96"/>
    </row>
    <row r="453" spans="2:17">
      <c r="B453" s="95"/>
      <c r="C453" s="95"/>
      <c r="D453" s="95"/>
      <c r="E453" s="95"/>
      <c r="F453" s="95"/>
      <c r="G453" s="95"/>
      <c r="H453" s="95"/>
      <c r="I453" s="95"/>
      <c r="J453" s="95"/>
      <c r="K453" s="96"/>
      <c r="L453" s="96"/>
      <c r="M453" s="96"/>
      <c r="N453" s="96"/>
      <c r="O453" s="96"/>
      <c r="P453" s="96"/>
      <c r="Q453" s="96"/>
    </row>
    <row r="454" spans="2:17">
      <c r="B454" s="95"/>
      <c r="C454" s="95"/>
      <c r="D454" s="95"/>
      <c r="E454" s="95"/>
      <c r="F454" s="95"/>
      <c r="G454" s="95"/>
      <c r="H454" s="95"/>
      <c r="I454" s="95"/>
      <c r="J454" s="95"/>
      <c r="K454" s="96"/>
      <c r="L454" s="96"/>
      <c r="M454" s="96"/>
      <c r="N454" s="96"/>
      <c r="O454" s="96"/>
      <c r="P454" s="96"/>
      <c r="Q454" s="96"/>
    </row>
    <row r="455" spans="2:17">
      <c r="B455" s="95"/>
      <c r="C455" s="95"/>
      <c r="D455" s="95"/>
      <c r="E455" s="95"/>
      <c r="F455" s="95"/>
      <c r="G455" s="95"/>
      <c r="H455" s="95"/>
      <c r="I455" s="95"/>
      <c r="J455" s="95"/>
      <c r="K455" s="96"/>
      <c r="L455" s="96"/>
      <c r="M455" s="96"/>
      <c r="N455" s="96"/>
      <c r="O455" s="96"/>
      <c r="P455" s="96"/>
      <c r="Q455" s="96"/>
    </row>
    <row r="456" spans="2:17">
      <c r="B456" s="95"/>
      <c r="C456" s="95"/>
      <c r="D456" s="95"/>
      <c r="E456" s="95"/>
      <c r="F456" s="95"/>
      <c r="G456" s="95"/>
      <c r="H456" s="95"/>
      <c r="I456" s="95"/>
      <c r="J456" s="95"/>
      <c r="K456" s="96"/>
      <c r="L456" s="96"/>
      <c r="M456" s="96"/>
      <c r="N456" s="96"/>
      <c r="O456" s="96"/>
      <c r="P456" s="96"/>
      <c r="Q456" s="96"/>
    </row>
    <row r="457" spans="2:17">
      <c r="B457" s="95"/>
      <c r="C457" s="95"/>
      <c r="D457" s="95"/>
      <c r="E457" s="95"/>
      <c r="F457" s="95"/>
      <c r="G457" s="95"/>
      <c r="H457" s="95"/>
      <c r="I457" s="95"/>
      <c r="J457" s="95"/>
      <c r="K457" s="96"/>
      <c r="L457" s="96"/>
      <c r="M457" s="96"/>
      <c r="N457" s="96"/>
      <c r="O457" s="96"/>
      <c r="P457" s="96"/>
      <c r="Q457" s="96"/>
    </row>
    <row r="458" spans="2:17">
      <c r="B458" s="95"/>
      <c r="C458" s="95"/>
      <c r="D458" s="95"/>
      <c r="E458" s="95"/>
      <c r="F458" s="95"/>
      <c r="G458" s="95"/>
      <c r="H458" s="95"/>
      <c r="I458" s="95"/>
      <c r="J458" s="95"/>
      <c r="K458" s="96"/>
      <c r="L458" s="96"/>
      <c r="M458" s="96"/>
      <c r="N458" s="96"/>
      <c r="O458" s="96"/>
      <c r="P458" s="96"/>
      <c r="Q458" s="96"/>
    </row>
    <row r="459" spans="2:17">
      <c r="B459" s="95"/>
      <c r="C459" s="95"/>
      <c r="D459" s="95"/>
      <c r="E459" s="95"/>
      <c r="F459" s="95"/>
      <c r="G459" s="95"/>
      <c r="H459" s="95"/>
      <c r="I459" s="95"/>
      <c r="J459" s="95"/>
      <c r="K459" s="96"/>
      <c r="L459" s="96"/>
      <c r="M459" s="96"/>
      <c r="N459" s="96"/>
      <c r="O459" s="96"/>
      <c r="P459" s="96"/>
      <c r="Q459" s="96"/>
    </row>
    <row r="460" spans="2:17">
      <c r="B460" s="95"/>
      <c r="C460" s="95"/>
      <c r="D460" s="95"/>
      <c r="E460" s="95"/>
      <c r="F460" s="95"/>
      <c r="G460" s="95"/>
      <c r="H460" s="95"/>
      <c r="I460" s="95"/>
      <c r="J460" s="95"/>
      <c r="K460" s="96"/>
      <c r="L460" s="96"/>
      <c r="M460" s="96"/>
      <c r="N460" s="96"/>
      <c r="O460" s="96"/>
      <c r="P460" s="96"/>
      <c r="Q460" s="96"/>
    </row>
    <row r="461" spans="2:17">
      <c r="B461" s="95"/>
      <c r="C461" s="95"/>
      <c r="D461" s="95"/>
      <c r="E461" s="95"/>
      <c r="F461" s="95"/>
      <c r="G461" s="95"/>
      <c r="H461" s="95"/>
      <c r="I461" s="95"/>
      <c r="J461" s="95"/>
      <c r="K461" s="96"/>
      <c r="L461" s="96"/>
      <c r="M461" s="96"/>
      <c r="N461" s="96"/>
      <c r="O461" s="96"/>
      <c r="P461" s="96"/>
      <c r="Q461" s="96"/>
    </row>
    <row r="462" spans="2:17">
      <c r="B462" s="95"/>
      <c r="C462" s="95"/>
      <c r="D462" s="95"/>
      <c r="E462" s="95"/>
      <c r="F462" s="95"/>
      <c r="G462" s="95"/>
      <c r="H462" s="95"/>
      <c r="I462" s="95"/>
      <c r="J462" s="95"/>
      <c r="K462" s="96"/>
      <c r="L462" s="96"/>
      <c r="M462" s="96"/>
      <c r="N462" s="96"/>
      <c r="O462" s="96"/>
      <c r="P462" s="96"/>
      <c r="Q462" s="96"/>
    </row>
    <row r="463" spans="2:17">
      <c r="B463" s="95"/>
      <c r="C463" s="95"/>
      <c r="D463" s="95"/>
      <c r="E463" s="95"/>
      <c r="F463" s="95"/>
      <c r="G463" s="95"/>
      <c r="H463" s="95"/>
      <c r="I463" s="95"/>
      <c r="J463" s="95"/>
      <c r="K463" s="96"/>
      <c r="L463" s="96"/>
      <c r="M463" s="96"/>
      <c r="N463" s="96"/>
      <c r="O463" s="96"/>
      <c r="P463" s="96"/>
      <c r="Q463" s="96"/>
    </row>
    <row r="464" spans="2:17">
      <c r="B464" s="95"/>
      <c r="C464" s="95"/>
      <c r="D464" s="95"/>
      <c r="E464" s="95"/>
      <c r="F464" s="95"/>
      <c r="G464" s="95"/>
      <c r="H464" s="95"/>
      <c r="I464" s="95"/>
      <c r="J464" s="95"/>
      <c r="K464" s="96"/>
      <c r="L464" s="96"/>
      <c r="M464" s="96"/>
      <c r="N464" s="96"/>
      <c r="O464" s="96"/>
      <c r="P464" s="96"/>
      <c r="Q464" s="96"/>
    </row>
    <row r="465" spans="2:17">
      <c r="B465" s="95"/>
      <c r="C465" s="95"/>
      <c r="D465" s="95"/>
      <c r="E465" s="95"/>
      <c r="F465" s="95"/>
      <c r="G465" s="95"/>
      <c r="H465" s="95"/>
      <c r="I465" s="95"/>
      <c r="J465" s="95"/>
      <c r="K465" s="96"/>
      <c r="L465" s="96"/>
      <c r="M465" s="96"/>
      <c r="N465" s="96"/>
      <c r="O465" s="96"/>
      <c r="P465" s="96"/>
      <c r="Q465" s="96"/>
    </row>
    <row r="466" spans="2:17">
      <c r="B466" s="95"/>
      <c r="C466" s="95"/>
      <c r="D466" s="95"/>
      <c r="E466" s="95"/>
      <c r="F466" s="95"/>
      <c r="G466" s="95"/>
      <c r="H466" s="95"/>
      <c r="I466" s="95"/>
      <c r="J466" s="95"/>
      <c r="K466" s="96"/>
      <c r="L466" s="96"/>
      <c r="M466" s="96"/>
      <c r="N466" s="96"/>
      <c r="O466" s="96"/>
      <c r="P466" s="96"/>
      <c r="Q466" s="96"/>
    </row>
    <row r="467" spans="2:17">
      <c r="B467" s="95"/>
      <c r="C467" s="95"/>
      <c r="D467" s="95"/>
      <c r="E467" s="95"/>
      <c r="F467" s="95"/>
      <c r="G467" s="95"/>
      <c r="H467" s="95"/>
      <c r="I467" s="95"/>
      <c r="J467" s="95"/>
      <c r="K467" s="96"/>
      <c r="L467" s="96"/>
      <c r="M467" s="96"/>
      <c r="N467" s="96"/>
      <c r="O467" s="96"/>
      <c r="P467" s="96"/>
      <c r="Q467" s="96"/>
    </row>
    <row r="468" spans="2:17">
      <c r="B468" s="95"/>
      <c r="C468" s="95"/>
      <c r="D468" s="95"/>
      <c r="E468" s="95"/>
      <c r="F468" s="95"/>
      <c r="G468" s="95"/>
      <c r="H468" s="95"/>
      <c r="I468" s="95"/>
      <c r="J468" s="95"/>
      <c r="K468" s="96"/>
      <c r="L468" s="96"/>
      <c r="M468" s="96"/>
      <c r="N468" s="96"/>
      <c r="O468" s="96"/>
      <c r="P468" s="96"/>
      <c r="Q468" s="96"/>
    </row>
    <row r="469" spans="2:17">
      <c r="B469" s="95"/>
      <c r="C469" s="95"/>
      <c r="D469" s="95"/>
      <c r="E469" s="95"/>
      <c r="F469" s="95"/>
      <c r="G469" s="95"/>
      <c r="H469" s="95"/>
      <c r="I469" s="95"/>
      <c r="J469" s="95"/>
      <c r="K469" s="96"/>
      <c r="L469" s="96"/>
      <c r="M469" s="96"/>
      <c r="N469" s="96"/>
      <c r="O469" s="96"/>
      <c r="P469" s="96"/>
      <c r="Q469" s="96"/>
    </row>
    <row r="470" spans="2:17">
      <c r="B470" s="95"/>
      <c r="C470" s="95"/>
      <c r="D470" s="95"/>
      <c r="E470" s="95"/>
      <c r="F470" s="95"/>
      <c r="G470" s="95"/>
      <c r="H470" s="95"/>
      <c r="I470" s="95"/>
      <c r="J470" s="95"/>
      <c r="K470" s="96"/>
      <c r="L470" s="96"/>
      <c r="M470" s="96"/>
      <c r="N470" s="96"/>
      <c r="O470" s="96"/>
      <c r="P470" s="96"/>
      <c r="Q470" s="96"/>
    </row>
    <row r="471" spans="2:17">
      <c r="B471" s="95"/>
      <c r="C471" s="95"/>
      <c r="D471" s="95"/>
      <c r="E471" s="95"/>
      <c r="F471" s="95"/>
      <c r="G471" s="95"/>
      <c r="H471" s="95"/>
      <c r="I471" s="95"/>
      <c r="J471" s="95"/>
      <c r="K471" s="96"/>
      <c r="L471" s="96"/>
      <c r="M471" s="96"/>
      <c r="N471" s="96"/>
      <c r="O471" s="96"/>
      <c r="P471" s="96"/>
      <c r="Q471" s="96"/>
    </row>
    <row r="472" spans="2:17">
      <c r="B472" s="95"/>
      <c r="C472" s="95"/>
      <c r="D472" s="95"/>
      <c r="E472" s="95"/>
      <c r="F472" s="95"/>
      <c r="G472" s="95"/>
      <c r="H472" s="95"/>
      <c r="I472" s="95"/>
      <c r="J472" s="95"/>
      <c r="K472" s="96"/>
      <c r="L472" s="96"/>
      <c r="M472" s="96"/>
      <c r="N472" s="96"/>
      <c r="O472" s="96"/>
      <c r="P472" s="96"/>
      <c r="Q472" s="96"/>
    </row>
    <row r="473" spans="2:17">
      <c r="B473" s="95"/>
      <c r="C473" s="95"/>
      <c r="D473" s="95"/>
      <c r="E473" s="95"/>
      <c r="F473" s="95"/>
      <c r="G473" s="95"/>
      <c r="H473" s="95"/>
      <c r="I473" s="95"/>
      <c r="J473" s="95"/>
      <c r="K473" s="96"/>
      <c r="L473" s="96"/>
      <c r="M473" s="96"/>
      <c r="N473" s="96"/>
      <c r="O473" s="96"/>
      <c r="P473" s="96"/>
      <c r="Q473" s="96"/>
    </row>
    <row r="474" spans="2:17">
      <c r="B474" s="95"/>
      <c r="C474" s="95"/>
      <c r="D474" s="95"/>
      <c r="E474" s="95"/>
      <c r="F474" s="95"/>
      <c r="G474" s="95"/>
      <c r="H474" s="95"/>
      <c r="I474" s="95"/>
      <c r="J474" s="95"/>
      <c r="K474" s="96"/>
      <c r="L474" s="96"/>
      <c r="M474" s="96"/>
      <c r="N474" s="96"/>
      <c r="O474" s="96"/>
      <c r="P474" s="96"/>
      <c r="Q474" s="96"/>
    </row>
    <row r="475" spans="2:17">
      <c r="B475" s="95"/>
      <c r="C475" s="95"/>
      <c r="D475" s="95"/>
      <c r="E475" s="95"/>
      <c r="F475" s="95"/>
      <c r="G475" s="95"/>
      <c r="H475" s="95"/>
      <c r="I475" s="95"/>
      <c r="J475" s="95"/>
      <c r="K475" s="96"/>
      <c r="L475" s="96"/>
      <c r="M475" s="96"/>
      <c r="N475" s="96"/>
      <c r="O475" s="96"/>
      <c r="P475" s="96"/>
      <c r="Q475" s="96"/>
    </row>
    <row r="476" spans="2:17">
      <c r="B476" s="95"/>
      <c r="C476" s="95"/>
      <c r="D476" s="95"/>
      <c r="E476" s="95"/>
      <c r="F476" s="95"/>
      <c r="G476" s="95"/>
      <c r="H476" s="95"/>
      <c r="I476" s="95"/>
      <c r="J476" s="95"/>
      <c r="K476" s="96"/>
      <c r="L476" s="96"/>
      <c r="M476" s="96"/>
      <c r="N476" s="96"/>
      <c r="O476" s="96"/>
      <c r="P476" s="96"/>
      <c r="Q476" s="96"/>
    </row>
    <row r="477" spans="2:17">
      <c r="B477" s="95"/>
      <c r="C477" s="95"/>
      <c r="D477" s="95"/>
      <c r="E477" s="95"/>
      <c r="F477" s="95"/>
      <c r="G477" s="95"/>
      <c r="H477" s="95"/>
      <c r="I477" s="95"/>
      <c r="J477" s="95"/>
      <c r="K477" s="96"/>
      <c r="L477" s="96"/>
      <c r="M477" s="96"/>
      <c r="N477" s="96"/>
      <c r="O477" s="96"/>
      <c r="P477" s="96"/>
      <c r="Q477" s="96"/>
    </row>
    <row r="478" spans="2:17">
      <c r="B478" s="95"/>
      <c r="C478" s="95"/>
      <c r="D478" s="95"/>
      <c r="E478" s="95"/>
      <c r="F478" s="95"/>
      <c r="G478" s="95"/>
      <c r="H478" s="95"/>
      <c r="I478" s="95"/>
      <c r="J478" s="95"/>
      <c r="K478" s="96"/>
      <c r="L478" s="96"/>
      <c r="M478" s="96"/>
      <c r="N478" s="96"/>
      <c r="O478" s="96"/>
      <c r="P478" s="96"/>
      <c r="Q478" s="96"/>
    </row>
    <row r="479" spans="2:17">
      <c r="B479" s="95"/>
      <c r="C479" s="95"/>
      <c r="D479" s="95"/>
      <c r="E479" s="95"/>
      <c r="F479" s="95"/>
      <c r="G479" s="95"/>
      <c r="H479" s="95"/>
      <c r="I479" s="95"/>
      <c r="J479" s="95"/>
      <c r="K479" s="96"/>
      <c r="L479" s="96"/>
      <c r="M479" s="96"/>
      <c r="N479" s="96"/>
      <c r="O479" s="96"/>
      <c r="P479" s="96"/>
      <c r="Q479" s="96"/>
    </row>
    <row r="480" spans="2:17">
      <c r="B480" s="95"/>
      <c r="C480" s="95"/>
      <c r="D480" s="95"/>
      <c r="E480" s="95"/>
      <c r="F480" s="95"/>
      <c r="G480" s="95"/>
      <c r="H480" s="95"/>
      <c r="I480" s="95"/>
      <c r="J480" s="95"/>
      <c r="K480" s="96"/>
      <c r="L480" s="96"/>
      <c r="M480" s="96"/>
      <c r="N480" s="96"/>
      <c r="O480" s="96"/>
      <c r="P480" s="96"/>
      <c r="Q480" s="96"/>
    </row>
    <row r="481" spans="2:17">
      <c r="B481" s="95"/>
      <c r="C481" s="95"/>
      <c r="D481" s="95"/>
      <c r="E481" s="95"/>
      <c r="F481" s="95"/>
      <c r="G481" s="95"/>
      <c r="H481" s="95"/>
      <c r="I481" s="95"/>
      <c r="J481" s="95"/>
      <c r="K481" s="96"/>
      <c r="L481" s="96"/>
      <c r="M481" s="96"/>
      <c r="N481" s="96"/>
      <c r="O481" s="96"/>
      <c r="P481" s="96"/>
      <c r="Q481" s="96"/>
    </row>
    <row r="482" spans="2:17">
      <c r="B482" s="95"/>
      <c r="C482" s="95"/>
      <c r="D482" s="95"/>
      <c r="E482" s="95"/>
      <c r="F482" s="95"/>
      <c r="G482" s="95"/>
      <c r="H482" s="95"/>
      <c r="I482" s="95"/>
      <c r="J482" s="95"/>
      <c r="K482" s="96"/>
      <c r="L482" s="96"/>
      <c r="M482" s="96"/>
      <c r="N482" s="96"/>
      <c r="O482" s="96"/>
      <c r="P482" s="96"/>
      <c r="Q482" s="96"/>
    </row>
    <row r="483" spans="2:17">
      <c r="B483" s="95"/>
      <c r="C483" s="95"/>
      <c r="D483" s="95"/>
      <c r="E483" s="95"/>
      <c r="F483" s="95"/>
      <c r="G483" s="95"/>
      <c r="H483" s="95"/>
      <c r="I483" s="95"/>
      <c r="J483" s="95"/>
      <c r="K483" s="96"/>
      <c r="L483" s="96"/>
      <c r="M483" s="96"/>
      <c r="N483" s="96"/>
      <c r="O483" s="96"/>
      <c r="P483" s="96"/>
      <c r="Q483" s="96"/>
    </row>
    <row r="484" spans="2:17">
      <c r="B484" s="95"/>
      <c r="C484" s="95"/>
      <c r="D484" s="95"/>
      <c r="E484" s="95"/>
      <c r="F484" s="95"/>
      <c r="G484" s="95"/>
      <c r="H484" s="95"/>
      <c r="I484" s="95"/>
      <c r="J484" s="95"/>
      <c r="K484" s="96"/>
      <c r="L484" s="96"/>
      <c r="M484" s="96"/>
      <c r="N484" s="96"/>
      <c r="O484" s="96"/>
      <c r="P484" s="96"/>
      <c r="Q484" s="96"/>
    </row>
    <row r="485" spans="2:17">
      <c r="B485" s="95"/>
      <c r="C485" s="95"/>
      <c r="D485" s="95"/>
      <c r="E485" s="95"/>
      <c r="F485" s="95"/>
      <c r="G485" s="95"/>
      <c r="H485" s="95"/>
      <c r="I485" s="95"/>
      <c r="J485" s="95"/>
      <c r="K485" s="96"/>
      <c r="L485" s="96"/>
      <c r="M485" s="96"/>
      <c r="N485" s="96"/>
      <c r="O485" s="96"/>
      <c r="P485" s="96"/>
      <c r="Q485" s="96"/>
    </row>
    <row r="486" spans="2:17">
      <c r="B486" s="95"/>
      <c r="C486" s="95"/>
      <c r="D486" s="95"/>
      <c r="E486" s="95"/>
      <c r="F486" s="95"/>
      <c r="G486" s="95"/>
      <c r="H486" s="95"/>
      <c r="I486" s="95"/>
      <c r="J486" s="95"/>
      <c r="K486" s="96"/>
      <c r="L486" s="96"/>
      <c r="M486" s="96"/>
      <c r="N486" s="96"/>
      <c r="O486" s="96"/>
      <c r="P486" s="96"/>
      <c r="Q486" s="96"/>
    </row>
    <row r="487" spans="2:17">
      <c r="B487" s="95"/>
      <c r="C487" s="95"/>
      <c r="D487" s="95"/>
      <c r="E487" s="95"/>
      <c r="F487" s="95"/>
      <c r="G487" s="95"/>
      <c r="H487" s="95"/>
      <c r="I487" s="95"/>
      <c r="J487" s="95"/>
      <c r="K487" s="96"/>
      <c r="L487" s="96"/>
      <c r="M487" s="96"/>
      <c r="N487" s="96"/>
      <c r="O487" s="96"/>
      <c r="P487" s="96"/>
      <c r="Q487" s="96"/>
    </row>
    <row r="488" spans="2:17">
      <c r="B488" s="95"/>
      <c r="C488" s="95"/>
      <c r="D488" s="95"/>
      <c r="E488" s="95"/>
      <c r="F488" s="95"/>
      <c r="G488" s="95"/>
      <c r="H488" s="95"/>
      <c r="I488" s="95"/>
      <c r="J488" s="95"/>
      <c r="K488" s="96"/>
      <c r="L488" s="96"/>
      <c r="M488" s="96"/>
      <c r="N488" s="96"/>
      <c r="O488" s="96"/>
      <c r="P488" s="96"/>
      <c r="Q488" s="96"/>
    </row>
    <row r="489" spans="2:17">
      <c r="B489" s="95"/>
      <c r="C489" s="95"/>
      <c r="D489" s="95"/>
      <c r="E489" s="95"/>
      <c r="F489" s="95"/>
      <c r="G489" s="95"/>
      <c r="H489" s="95"/>
      <c r="I489" s="95"/>
      <c r="J489" s="95"/>
      <c r="K489" s="96"/>
      <c r="L489" s="96"/>
      <c r="M489" s="96"/>
      <c r="N489" s="96"/>
      <c r="O489" s="96"/>
      <c r="P489" s="96"/>
      <c r="Q489" s="96"/>
    </row>
    <row r="490" spans="2:17">
      <c r="B490" s="95"/>
      <c r="C490" s="95"/>
      <c r="D490" s="95"/>
      <c r="E490" s="95"/>
      <c r="F490" s="95"/>
      <c r="G490" s="95"/>
      <c r="H490" s="95"/>
      <c r="I490" s="95"/>
      <c r="J490" s="95"/>
      <c r="K490" s="96"/>
      <c r="L490" s="96"/>
      <c r="M490" s="96"/>
      <c r="N490" s="96"/>
      <c r="O490" s="96"/>
      <c r="P490" s="96"/>
      <c r="Q490" s="96"/>
    </row>
    <row r="491" spans="2:17">
      <c r="B491" s="95"/>
      <c r="C491" s="95"/>
      <c r="D491" s="95"/>
      <c r="E491" s="95"/>
      <c r="F491" s="95"/>
      <c r="G491" s="95"/>
      <c r="H491" s="95"/>
      <c r="I491" s="95"/>
      <c r="J491" s="95"/>
      <c r="K491" s="96"/>
      <c r="L491" s="96"/>
      <c r="M491" s="96"/>
      <c r="N491" s="96"/>
      <c r="O491" s="96"/>
      <c r="P491" s="96"/>
      <c r="Q491" s="96"/>
    </row>
    <row r="492" spans="2:17">
      <c r="B492" s="95"/>
      <c r="C492" s="95"/>
      <c r="D492" s="95"/>
      <c r="E492" s="95"/>
      <c r="F492" s="95"/>
      <c r="G492" s="95"/>
      <c r="H492" s="95"/>
      <c r="I492" s="95"/>
      <c r="J492" s="95"/>
      <c r="K492" s="96"/>
      <c r="L492" s="96"/>
      <c r="M492" s="96"/>
      <c r="N492" s="96"/>
      <c r="O492" s="96"/>
      <c r="P492" s="96"/>
      <c r="Q492" s="96"/>
    </row>
    <row r="493" spans="2:17">
      <c r="B493" s="95"/>
      <c r="C493" s="95"/>
      <c r="D493" s="95"/>
      <c r="E493" s="95"/>
      <c r="F493" s="95"/>
      <c r="G493" s="95"/>
      <c r="H493" s="95"/>
      <c r="I493" s="95"/>
      <c r="J493" s="95"/>
      <c r="K493" s="96"/>
      <c r="L493" s="96"/>
      <c r="M493" s="96"/>
      <c r="N493" s="96"/>
      <c r="O493" s="96"/>
      <c r="P493" s="96"/>
      <c r="Q493" s="96"/>
    </row>
    <row r="494" spans="2:17">
      <c r="B494" s="95"/>
      <c r="C494" s="95"/>
      <c r="D494" s="95"/>
      <c r="E494" s="95"/>
      <c r="F494" s="95"/>
      <c r="G494" s="95"/>
      <c r="H494" s="95"/>
      <c r="I494" s="95"/>
      <c r="J494" s="95"/>
      <c r="K494" s="96"/>
      <c r="L494" s="96"/>
      <c r="M494" s="96"/>
      <c r="N494" s="96"/>
      <c r="O494" s="96"/>
      <c r="P494" s="96"/>
      <c r="Q494" s="96"/>
    </row>
    <row r="495" spans="2:17">
      <c r="B495" s="95"/>
      <c r="C495" s="95"/>
      <c r="D495" s="95"/>
      <c r="E495" s="95"/>
      <c r="F495" s="95"/>
      <c r="G495" s="95"/>
      <c r="H495" s="95"/>
      <c r="I495" s="95"/>
      <c r="J495" s="95"/>
      <c r="K495" s="96"/>
      <c r="L495" s="96"/>
      <c r="M495" s="96"/>
      <c r="N495" s="96"/>
      <c r="O495" s="96"/>
      <c r="P495" s="96"/>
      <c r="Q495" s="96"/>
    </row>
    <row r="496" spans="2:17">
      <c r="B496" s="95"/>
      <c r="C496" s="95"/>
      <c r="D496" s="95"/>
      <c r="E496" s="95"/>
      <c r="F496" s="95"/>
      <c r="G496" s="95"/>
      <c r="H496" s="95"/>
      <c r="I496" s="95"/>
      <c r="J496" s="95"/>
      <c r="K496" s="96"/>
      <c r="L496" s="96"/>
      <c r="M496" s="96"/>
      <c r="N496" s="96"/>
      <c r="O496" s="96"/>
      <c r="P496" s="96"/>
      <c r="Q496" s="96"/>
    </row>
    <row r="497" spans="2:17">
      <c r="B497" s="95"/>
      <c r="C497" s="95"/>
      <c r="D497" s="95"/>
      <c r="E497" s="95"/>
      <c r="F497" s="95"/>
      <c r="G497" s="95"/>
      <c r="H497" s="95"/>
      <c r="I497" s="95"/>
      <c r="J497" s="95"/>
      <c r="K497" s="96"/>
      <c r="L497" s="96"/>
      <c r="M497" s="96"/>
      <c r="N497" s="96"/>
      <c r="O497" s="96"/>
      <c r="P497" s="96"/>
      <c r="Q497" s="96"/>
    </row>
    <row r="498" spans="2:17">
      <c r="B498" s="95"/>
      <c r="C498" s="95"/>
      <c r="D498" s="95"/>
      <c r="E498" s="95"/>
      <c r="F498" s="95"/>
      <c r="G498" s="95"/>
      <c r="H498" s="95"/>
      <c r="I498" s="95"/>
      <c r="J498" s="95"/>
      <c r="K498" s="96"/>
      <c r="L498" s="96"/>
      <c r="M498" s="96"/>
      <c r="N498" s="96"/>
      <c r="O498" s="96"/>
      <c r="P498" s="96"/>
      <c r="Q498" s="96"/>
    </row>
    <row r="499" spans="2:17">
      <c r="B499" s="95"/>
      <c r="C499" s="95"/>
      <c r="D499" s="95"/>
      <c r="E499" s="95"/>
      <c r="F499" s="95"/>
      <c r="G499" s="95"/>
      <c r="H499" s="95"/>
      <c r="I499" s="95"/>
      <c r="J499" s="95"/>
      <c r="K499" s="96"/>
      <c r="L499" s="96"/>
      <c r="M499" s="96"/>
      <c r="N499" s="96"/>
      <c r="O499" s="96"/>
      <c r="P499" s="96"/>
      <c r="Q499" s="96"/>
    </row>
    <row r="500" spans="2:17">
      <c r="B500" s="95"/>
      <c r="C500" s="95"/>
      <c r="D500" s="95"/>
      <c r="E500" s="95"/>
      <c r="F500" s="95"/>
      <c r="G500" s="95"/>
      <c r="H500" s="95"/>
      <c r="I500" s="95"/>
      <c r="J500" s="95"/>
      <c r="K500" s="96"/>
      <c r="L500" s="96"/>
      <c r="M500" s="96"/>
      <c r="N500" s="96"/>
      <c r="O500" s="96"/>
      <c r="P500" s="96"/>
      <c r="Q500" s="96"/>
    </row>
    <row r="501" spans="2:17">
      <c r="B501" s="95"/>
      <c r="C501" s="95"/>
      <c r="D501" s="95"/>
      <c r="E501" s="95"/>
      <c r="F501" s="95"/>
      <c r="G501" s="95"/>
      <c r="H501" s="95"/>
      <c r="I501" s="95"/>
      <c r="J501" s="95"/>
      <c r="K501" s="96"/>
      <c r="L501" s="96"/>
      <c r="M501" s="96"/>
      <c r="N501" s="96"/>
      <c r="O501" s="96"/>
      <c r="P501" s="96"/>
      <c r="Q501" s="96"/>
    </row>
    <row r="502" spans="2:17">
      <c r="B502" s="95"/>
      <c r="C502" s="95"/>
      <c r="D502" s="95"/>
      <c r="E502" s="95"/>
      <c r="F502" s="95"/>
      <c r="G502" s="95"/>
      <c r="H502" s="95"/>
      <c r="I502" s="95"/>
      <c r="J502" s="95"/>
      <c r="K502" s="96"/>
      <c r="L502" s="96"/>
      <c r="M502" s="96"/>
      <c r="N502" s="96"/>
      <c r="O502" s="96"/>
      <c r="P502" s="96"/>
      <c r="Q502" s="96"/>
    </row>
    <row r="503" spans="2:17">
      <c r="B503" s="95"/>
      <c r="C503" s="95"/>
      <c r="D503" s="95"/>
      <c r="E503" s="95"/>
      <c r="F503" s="95"/>
      <c r="G503" s="95"/>
      <c r="H503" s="95"/>
      <c r="I503" s="95"/>
      <c r="J503" s="95"/>
      <c r="K503" s="96"/>
      <c r="L503" s="96"/>
      <c r="M503" s="96"/>
      <c r="N503" s="96"/>
      <c r="O503" s="96"/>
      <c r="P503" s="96"/>
      <c r="Q503" s="96"/>
    </row>
    <row r="504" spans="2:17">
      <c r="B504" s="95"/>
      <c r="C504" s="95"/>
      <c r="D504" s="95"/>
      <c r="E504" s="95"/>
      <c r="F504" s="95"/>
      <c r="G504" s="95"/>
      <c r="H504" s="95"/>
      <c r="I504" s="95"/>
      <c r="J504" s="95"/>
      <c r="K504" s="96"/>
      <c r="L504" s="96"/>
      <c r="M504" s="96"/>
      <c r="N504" s="96"/>
      <c r="O504" s="96"/>
      <c r="P504" s="96"/>
      <c r="Q504" s="96"/>
    </row>
    <row r="505" spans="2:17">
      <c r="B505" s="95"/>
      <c r="C505" s="95"/>
      <c r="D505" s="95"/>
      <c r="E505" s="95"/>
      <c r="F505" s="95"/>
      <c r="G505" s="95"/>
      <c r="H505" s="95"/>
      <c r="I505" s="95"/>
      <c r="J505" s="95"/>
      <c r="K505" s="96"/>
      <c r="L505" s="96"/>
      <c r="M505" s="96"/>
      <c r="N505" s="96"/>
      <c r="O505" s="96"/>
      <c r="P505" s="96"/>
      <c r="Q505" s="96"/>
    </row>
    <row r="506" spans="2:17">
      <c r="B506" s="95"/>
      <c r="C506" s="95"/>
      <c r="D506" s="95"/>
      <c r="E506" s="95"/>
      <c r="F506" s="95"/>
      <c r="G506" s="95"/>
      <c r="H506" s="95"/>
      <c r="I506" s="95"/>
      <c r="J506" s="95"/>
      <c r="K506" s="96"/>
      <c r="L506" s="96"/>
      <c r="M506" s="96"/>
      <c r="N506" s="96"/>
      <c r="O506" s="96"/>
      <c r="P506" s="96"/>
      <c r="Q506" s="96"/>
    </row>
    <row r="507" spans="2:17">
      <c r="B507" s="95"/>
      <c r="C507" s="95"/>
      <c r="D507" s="95"/>
      <c r="E507" s="95"/>
      <c r="F507" s="95"/>
      <c r="G507" s="95"/>
      <c r="H507" s="95"/>
      <c r="I507" s="95"/>
      <c r="J507" s="95"/>
      <c r="K507" s="96"/>
      <c r="L507" s="96"/>
      <c r="M507" s="96"/>
      <c r="N507" s="96"/>
      <c r="O507" s="96"/>
      <c r="P507" s="96"/>
      <c r="Q507" s="96"/>
    </row>
    <row r="508" spans="2:17">
      <c r="B508" s="95"/>
      <c r="C508" s="95"/>
      <c r="D508" s="95"/>
      <c r="E508" s="95"/>
      <c r="F508" s="95"/>
      <c r="G508" s="95"/>
      <c r="H508" s="95"/>
      <c r="I508" s="95"/>
      <c r="J508" s="95"/>
      <c r="K508" s="96"/>
      <c r="L508" s="96"/>
      <c r="M508" s="96"/>
      <c r="N508" s="96"/>
      <c r="O508" s="96"/>
      <c r="P508" s="96"/>
      <c r="Q508" s="96"/>
    </row>
    <row r="509" spans="2:17">
      <c r="B509" s="95"/>
      <c r="C509" s="95"/>
      <c r="D509" s="95"/>
      <c r="E509" s="95"/>
      <c r="F509" s="95"/>
      <c r="G509" s="95"/>
      <c r="H509" s="95"/>
      <c r="I509" s="95"/>
      <c r="J509" s="95"/>
      <c r="K509" s="96"/>
      <c r="L509" s="96"/>
      <c r="M509" s="96"/>
      <c r="N509" s="96"/>
      <c r="O509" s="96"/>
      <c r="P509" s="96"/>
      <c r="Q509" s="96"/>
    </row>
    <row r="510" spans="2:17">
      <c r="B510" s="95"/>
      <c r="C510" s="95"/>
      <c r="D510" s="95"/>
      <c r="E510" s="95"/>
      <c r="F510" s="95"/>
      <c r="G510" s="95"/>
      <c r="H510" s="95"/>
      <c r="I510" s="95"/>
      <c r="J510" s="95"/>
      <c r="K510" s="96"/>
      <c r="L510" s="96"/>
      <c r="M510" s="96"/>
      <c r="N510" s="96"/>
      <c r="O510" s="96"/>
      <c r="P510" s="96"/>
      <c r="Q510" s="96"/>
    </row>
    <row r="511" spans="2:17">
      <c r="B511" s="95"/>
      <c r="C511" s="95"/>
      <c r="D511" s="95"/>
      <c r="E511" s="95"/>
      <c r="F511" s="95"/>
      <c r="G511" s="95"/>
      <c r="H511" s="95"/>
      <c r="I511" s="95"/>
      <c r="J511" s="95"/>
      <c r="K511" s="96"/>
      <c r="L511" s="96"/>
      <c r="M511" s="96"/>
      <c r="N511" s="96"/>
      <c r="O511" s="96"/>
      <c r="P511" s="96"/>
      <c r="Q511" s="96"/>
    </row>
    <row r="512" spans="2:17">
      <c r="B512" s="95"/>
      <c r="C512" s="95"/>
      <c r="D512" s="95"/>
      <c r="E512" s="95"/>
      <c r="F512" s="95"/>
      <c r="G512" s="95"/>
      <c r="H512" s="95"/>
      <c r="I512" s="95"/>
      <c r="J512" s="95"/>
      <c r="K512" s="96"/>
      <c r="L512" s="96"/>
      <c r="M512" s="96"/>
      <c r="N512" s="96"/>
      <c r="O512" s="96"/>
      <c r="P512" s="96"/>
      <c r="Q512" s="96"/>
    </row>
    <row r="513" spans="2:17">
      <c r="B513" s="95"/>
      <c r="C513" s="95"/>
      <c r="D513" s="95"/>
      <c r="E513" s="95"/>
      <c r="F513" s="95"/>
      <c r="G513" s="95"/>
      <c r="H513" s="95"/>
      <c r="I513" s="95"/>
      <c r="J513" s="95"/>
      <c r="K513" s="96"/>
      <c r="L513" s="96"/>
      <c r="M513" s="96"/>
      <c r="N513" s="96"/>
      <c r="O513" s="96"/>
      <c r="P513" s="96"/>
      <c r="Q513" s="96"/>
    </row>
    <row r="514" spans="2:17">
      <c r="B514" s="95"/>
      <c r="C514" s="95"/>
      <c r="D514" s="95"/>
      <c r="E514" s="95"/>
      <c r="F514" s="95"/>
      <c r="G514" s="95"/>
      <c r="H514" s="95"/>
      <c r="I514" s="95"/>
      <c r="J514" s="95"/>
      <c r="K514" s="96"/>
      <c r="L514" s="96"/>
      <c r="M514" s="96"/>
      <c r="N514" s="96"/>
      <c r="O514" s="96"/>
      <c r="P514" s="96"/>
      <c r="Q514" s="96"/>
    </row>
    <row r="515" spans="2:17">
      <c r="B515" s="95"/>
      <c r="C515" s="95"/>
      <c r="D515" s="95"/>
      <c r="E515" s="95"/>
      <c r="F515" s="95"/>
      <c r="G515" s="95"/>
      <c r="H515" s="95"/>
      <c r="I515" s="95"/>
      <c r="J515" s="95"/>
      <c r="K515" s="96"/>
      <c r="L515" s="96"/>
      <c r="M515" s="96"/>
      <c r="N515" s="96"/>
      <c r="O515" s="96"/>
      <c r="P515" s="96"/>
      <c r="Q515" s="96"/>
    </row>
    <row r="516" spans="2:17">
      <c r="B516" s="95"/>
      <c r="C516" s="95"/>
      <c r="D516" s="95"/>
      <c r="E516" s="95"/>
      <c r="F516" s="95"/>
      <c r="G516" s="95"/>
      <c r="H516" s="95"/>
      <c r="I516" s="95"/>
      <c r="J516" s="95"/>
      <c r="K516" s="96"/>
      <c r="L516" s="96"/>
      <c r="M516" s="96"/>
      <c r="N516" s="96"/>
      <c r="O516" s="96"/>
      <c r="P516" s="96"/>
      <c r="Q516" s="96"/>
    </row>
    <row r="517" spans="2:17">
      <c r="B517" s="95"/>
      <c r="C517" s="95"/>
      <c r="D517" s="95"/>
      <c r="E517" s="95"/>
      <c r="F517" s="95"/>
      <c r="G517" s="95"/>
      <c r="H517" s="95"/>
      <c r="I517" s="95"/>
      <c r="J517" s="95"/>
      <c r="K517" s="96"/>
      <c r="L517" s="96"/>
      <c r="M517" s="96"/>
      <c r="N517" s="96"/>
      <c r="O517" s="96"/>
      <c r="P517" s="96"/>
      <c r="Q517" s="96"/>
    </row>
    <row r="518" spans="2:17">
      <c r="B518" s="95"/>
      <c r="C518" s="95"/>
      <c r="D518" s="95"/>
      <c r="E518" s="95"/>
      <c r="F518" s="95"/>
      <c r="G518" s="95"/>
      <c r="H518" s="95"/>
      <c r="I518" s="95"/>
      <c r="J518" s="95"/>
      <c r="K518" s="96"/>
      <c r="L518" s="96"/>
      <c r="M518" s="96"/>
      <c r="N518" s="96"/>
      <c r="O518" s="96"/>
      <c r="P518" s="96"/>
      <c r="Q518" s="96"/>
    </row>
    <row r="519" spans="2:17">
      <c r="B519" s="95"/>
      <c r="C519" s="95"/>
      <c r="D519" s="95"/>
      <c r="E519" s="95"/>
      <c r="F519" s="95"/>
      <c r="G519" s="95"/>
      <c r="H519" s="95"/>
      <c r="I519" s="95"/>
      <c r="J519" s="95"/>
      <c r="K519" s="96"/>
      <c r="L519" s="96"/>
      <c r="M519" s="96"/>
      <c r="N519" s="96"/>
      <c r="O519" s="96"/>
      <c r="P519" s="96"/>
      <c r="Q519" s="96"/>
    </row>
    <row r="520" spans="2:17">
      <c r="B520" s="95"/>
      <c r="C520" s="95"/>
      <c r="D520" s="95"/>
      <c r="E520" s="95"/>
      <c r="F520" s="95"/>
      <c r="G520" s="95"/>
      <c r="H520" s="95"/>
      <c r="I520" s="95"/>
      <c r="J520" s="95"/>
      <c r="K520" s="96"/>
      <c r="L520" s="96"/>
      <c r="M520" s="96"/>
      <c r="N520" s="96"/>
      <c r="O520" s="96"/>
      <c r="P520" s="96"/>
      <c r="Q520" s="96"/>
    </row>
    <row r="521" spans="2:17">
      <c r="B521" s="95"/>
      <c r="C521" s="95"/>
      <c r="D521" s="95"/>
      <c r="E521" s="95"/>
      <c r="F521" s="95"/>
      <c r="G521" s="95"/>
      <c r="H521" s="95"/>
      <c r="I521" s="95"/>
      <c r="J521" s="95"/>
      <c r="K521" s="96"/>
      <c r="L521" s="96"/>
      <c r="M521" s="96"/>
      <c r="N521" s="96"/>
      <c r="O521" s="96"/>
      <c r="P521" s="96"/>
      <c r="Q521" s="96"/>
    </row>
    <row r="522" spans="2:17">
      <c r="B522" s="95"/>
      <c r="C522" s="95"/>
      <c r="D522" s="95"/>
      <c r="E522" s="95"/>
      <c r="F522" s="95"/>
      <c r="G522" s="95"/>
      <c r="H522" s="95"/>
      <c r="I522" s="95"/>
      <c r="J522" s="95"/>
      <c r="K522" s="96"/>
      <c r="L522" s="96"/>
      <c r="M522" s="96"/>
      <c r="N522" s="96"/>
      <c r="O522" s="96"/>
      <c r="P522" s="96"/>
      <c r="Q522" s="96"/>
    </row>
    <row r="523" spans="2:17">
      <c r="B523" s="95"/>
      <c r="C523" s="95"/>
      <c r="D523" s="95"/>
      <c r="E523" s="95"/>
      <c r="F523" s="95"/>
      <c r="G523" s="95"/>
      <c r="H523" s="95"/>
      <c r="I523" s="95"/>
      <c r="J523" s="95"/>
      <c r="K523" s="96"/>
      <c r="L523" s="96"/>
      <c r="M523" s="96"/>
      <c r="N523" s="96"/>
      <c r="O523" s="96"/>
      <c r="P523" s="96"/>
      <c r="Q523" s="96"/>
    </row>
    <row r="524" spans="2:17">
      <c r="B524" s="95"/>
      <c r="C524" s="95"/>
      <c r="D524" s="95"/>
      <c r="E524" s="95"/>
      <c r="F524" s="95"/>
      <c r="G524" s="95"/>
      <c r="H524" s="95"/>
      <c r="I524" s="95"/>
      <c r="J524" s="95"/>
      <c r="K524" s="96"/>
      <c r="L524" s="96"/>
      <c r="M524" s="96"/>
      <c r="N524" s="96"/>
      <c r="O524" s="96"/>
      <c r="P524" s="96"/>
      <c r="Q524" s="96"/>
    </row>
    <row r="525" spans="2:17">
      <c r="B525" s="95"/>
      <c r="C525" s="95"/>
      <c r="D525" s="95"/>
      <c r="E525" s="95"/>
      <c r="F525" s="95"/>
      <c r="G525" s="95"/>
      <c r="H525" s="95"/>
      <c r="I525" s="95"/>
      <c r="J525" s="95"/>
      <c r="K525" s="96"/>
      <c r="L525" s="96"/>
      <c r="M525" s="96"/>
      <c r="N525" s="96"/>
      <c r="O525" s="96"/>
      <c r="P525" s="96"/>
      <c r="Q525" s="96"/>
    </row>
    <row r="526" spans="2:17">
      <c r="B526" s="95"/>
      <c r="C526" s="95"/>
      <c r="D526" s="95"/>
      <c r="E526" s="95"/>
      <c r="F526" s="95"/>
      <c r="G526" s="95"/>
      <c r="H526" s="95"/>
      <c r="I526" s="95"/>
      <c r="J526" s="95"/>
      <c r="K526" s="96"/>
      <c r="L526" s="96"/>
      <c r="M526" s="96"/>
      <c r="N526" s="96"/>
      <c r="O526" s="96"/>
      <c r="P526" s="96"/>
      <c r="Q526" s="96"/>
    </row>
    <row r="527" spans="2:17">
      <c r="B527" s="95"/>
      <c r="C527" s="95"/>
      <c r="D527" s="95"/>
      <c r="E527" s="95"/>
      <c r="F527" s="95"/>
      <c r="G527" s="95"/>
      <c r="H527" s="95"/>
      <c r="I527" s="95"/>
      <c r="J527" s="95"/>
      <c r="K527" s="96"/>
      <c r="L527" s="96"/>
      <c r="M527" s="96"/>
      <c r="N527" s="96"/>
      <c r="O527" s="96"/>
      <c r="P527" s="96"/>
      <c r="Q527" s="96"/>
    </row>
    <row r="528" spans="2:17">
      <c r="B528" s="95"/>
      <c r="C528" s="95"/>
      <c r="D528" s="95"/>
      <c r="E528" s="95"/>
      <c r="F528" s="95"/>
      <c r="G528" s="95"/>
      <c r="H528" s="95"/>
      <c r="I528" s="95"/>
      <c r="J528" s="95"/>
      <c r="K528" s="96"/>
      <c r="L528" s="96"/>
      <c r="M528" s="96"/>
      <c r="N528" s="96"/>
      <c r="O528" s="96"/>
      <c r="P528" s="96"/>
      <c r="Q528" s="96"/>
    </row>
    <row r="529" spans="2:17">
      <c r="B529" s="95"/>
      <c r="C529" s="95"/>
      <c r="D529" s="95"/>
      <c r="E529" s="95"/>
      <c r="F529" s="95"/>
      <c r="G529" s="95"/>
      <c r="H529" s="95"/>
      <c r="I529" s="95"/>
      <c r="J529" s="95"/>
      <c r="K529" s="96"/>
      <c r="L529" s="96"/>
      <c r="M529" s="96"/>
      <c r="N529" s="96"/>
      <c r="O529" s="96"/>
      <c r="P529" s="96"/>
      <c r="Q529" s="96"/>
    </row>
    <row r="530" spans="2:17">
      <c r="B530" s="95"/>
      <c r="C530" s="95"/>
      <c r="D530" s="95"/>
      <c r="E530" s="95"/>
      <c r="F530" s="95"/>
      <c r="G530" s="95"/>
      <c r="H530" s="95"/>
      <c r="I530" s="95"/>
      <c r="J530" s="95"/>
      <c r="K530" s="96"/>
      <c r="L530" s="96"/>
      <c r="M530" s="96"/>
      <c r="N530" s="96"/>
      <c r="O530" s="96"/>
      <c r="P530" s="96"/>
      <c r="Q530" s="96"/>
    </row>
    <row r="531" spans="2:17">
      <c r="B531" s="95"/>
      <c r="C531" s="95"/>
      <c r="D531" s="95"/>
      <c r="E531" s="95"/>
      <c r="F531" s="95"/>
      <c r="G531" s="95"/>
      <c r="H531" s="95"/>
      <c r="I531" s="95"/>
      <c r="J531" s="95"/>
      <c r="K531" s="96"/>
      <c r="L531" s="96"/>
      <c r="M531" s="96"/>
      <c r="N531" s="96"/>
      <c r="O531" s="96"/>
      <c r="P531" s="96"/>
      <c r="Q531" s="96"/>
    </row>
    <row r="532" spans="2:17">
      <c r="B532" s="95"/>
      <c r="C532" s="95"/>
      <c r="D532" s="95"/>
      <c r="E532" s="95"/>
      <c r="F532" s="95"/>
      <c r="G532" s="95"/>
      <c r="H532" s="95"/>
      <c r="I532" s="95"/>
      <c r="J532" s="95"/>
      <c r="K532" s="96"/>
      <c r="L532" s="96"/>
      <c r="M532" s="96"/>
      <c r="N532" s="96"/>
      <c r="O532" s="96"/>
      <c r="P532" s="96"/>
      <c r="Q532" s="96"/>
    </row>
    <row r="533" spans="2:17">
      <c r="B533" s="95"/>
      <c r="C533" s="95"/>
      <c r="D533" s="95"/>
      <c r="E533" s="95"/>
      <c r="F533" s="95"/>
      <c r="G533" s="95"/>
      <c r="H533" s="95"/>
      <c r="I533" s="95"/>
      <c r="J533" s="95"/>
      <c r="K533" s="96"/>
      <c r="L533" s="96"/>
      <c r="M533" s="96"/>
      <c r="N533" s="96"/>
      <c r="O533" s="96"/>
      <c r="P533" s="96"/>
      <c r="Q533" s="96"/>
    </row>
    <row r="534" spans="2:17">
      <c r="B534" s="95"/>
      <c r="C534" s="95"/>
      <c r="D534" s="95"/>
      <c r="E534" s="95"/>
      <c r="F534" s="95"/>
      <c r="G534" s="95"/>
      <c r="H534" s="95"/>
      <c r="I534" s="95"/>
      <c r="J534" s="95"/>
      <c r="K534" s="96"/>
      <c r="L534" s="96"/>
      <c r="M534" s="96"/>
      <c r="N534" s="96"/>
      <c r="O534" s="96"/>
      <c r="P534" s="96"/>
      <c r="Q534" s="96"/>
    </row>
    <row r="535" spans="2:17">
      <c r="B535" s="95"/>
      <c r="C535" s="95"/>
      <c r="D535" s="95"/>
      <c r="E535" s="95"/>
      <c r="F535" s="95"/>
      <c r="G535" s="95"/>
      <c r="H535" s="95"/>
      <c r="I535" s="95"/>
      <c r="J535" s="95"/>
      <c r="K535" s="96"/>
      <c r="L535" s="96"/>
      <c r="M535" s="96"/>
      <c r="N535" s="96"/>
      <c r="O535" s="96"/>
      <c r="P535" s="96"/>
      <c r="Q535" s="96"/>
    </row>
    <row r="536" spans="2:17">
      <c r="B536" s="95"/>
      <c r="C536" s="95"/>
      <c r="D536" s="95"/>
      <c r="E536" s="95"/>
      <c r="F536" s="95"/>
      <c r="G536" s="95"/>
      <c r="H536" s="95"/>
      <c r="I536" s="95"/>
      <c r="J536" s="95"/>
      <c r="K536" s="96"/>
      <c r="L536" s="96"/>
      <c r="M536" s="96"/>
      <c r="N536" s="96"/>
      <c r="O536" s="96"/>
      <c r="P536" s="96"/>
      <c r="Q536" s="96"/>
    </row>
    <row r="537" spans="2:17">
      <c r="B537" s="95"/>
      <c r="C537" s="95"/>
      <c r="D537" s="95"/>
      <c r="E537" s="95"/>
      <c r="F537" s="95"/>
      <c r="G537" s="95"/>
      <c r="H537" s="95"/>
      <c r="I537" s="95"/>
      <c r="J537" s="95"/>
      <c r="K537" s="96"/>
      <c r="L537" s="96"/>
      <c r="M537" s="96"/>
      <c r="N537" s="96"/>
      <c r="O537" s="96"/>
      <c r="P537" s="96"/>
      <c r="Q537" s="96"/>
    </row>
    <row r="538" spans="2:17">
      <c r="B538" s="95"/>
      <c r="C538" s="95"/>
      <c r="D538" s="95"/>
      <c r="E538" s="95"/>
      <c r="F538" s="95"/>
      <c r="G538" s="95"/>
      <c r="H538" s="95"/>
      <c r="I538" s="95"/>
      <c r="J538" s="95"/>
      <c r="K538" s="96"/>
      <c r="L538" s="96"/>
      <c r="M538" s="96"/>
      <c r="N538" s="96"/>
      <c r="O538" s="96"/>
      <c r="P538" s="96"/>
      <c r="Q538" s="96"/>
    </row>
    <row r="539" spans="2:17">
      <c r="B539" s="95"/>
      <c r="C539" s="95"/>
      <c r="D539" s="95"/>
      <c r="E539" s="95"/>
      <c r="F539" s="95"/>
      <c r="G539" s="95"/>
      <c r="H539" s="95"/>
      <c r="I539" s="95"/>
      <c r="J539" s="95"/>
      <c r="K539" s="96"/>
      <c r="L539" s="96"/>
      <c r="M539" s="96"/>
      <c r="N539" s="96"/>
      <c r="O539" s="96"/>
      <c r="P539" s="96"/>
      <c r="Q539" s="96"/>
    </row>
    <row r="540" spans="2:17">
      <c r="B540" s="95"/>
      <c r="C540" s="95"/>
      <c r="D540" s="95"/>
      <c r="E540" s="95"/>
      <c r="F540" s="95"/>
      <c r="G540" s="95"/>
      <c r="H540" s="95"/>
      <c r="I540" s="95"/>
      <c r="J540" s="95"/>
      <c r="K540" s="96"/>
      <c r="L540" s="96"/>
      <c r="M540" s="96"/>
      <c r="N540" s="96"/>
      <c r="O540" s="96"/>
      <c r="P540" s="96"/>
      <c r="Q540" s="96"/>
    </row>
    <row r="541" spans="2:17">
      <c r="B541" s="95"/>
      <c r="C541" s="95"/>
      <c r="D541" s="95"/>
      <c r="E541" s="95"/>
      <c r="F541" s="95"/>
      <c r="G541" s="95"/>
      <c r="H541" s="95"/>
      <c r="I541" s="95"/>
      <c r="J541" s="95"/>
      <c r="K541" s="96"/>
      <c r="L541" s="96"/>
      <c r="M541" s="96"/>
      <c r="N541" s="96"/>
      <c r="O541" s="96"/>
      <c r="P541" s="96"/>
      <c r="Q541" s="96"/>
    </row>
    <row r="542" spans="2:17">
      <c r="B542" s="95"/>
      <c r="C542" s="95"/>
      <c r="D542" s="95"/>
      <c r="E542" s="95"/>
      <c r="F542" s="95"/>
      <c r="G542" s="95"/>
      <c r="H542" s="95"/>
      <c r="I542" s="95"/>
      <c r="J542" s="95"/>
      <c r="K542" s="96"/>
      <c r="L542" s="96"/>
      <c r="M542" s="96"/>
      <c r="N542" s="96"/>
      <c r="O542" s="96"/>
    </row>
    <row r="543" spans="2:17">
      <c r="B543" s="95"/>
      <c r="C543" s="95"/>
      <c r="D543" s="95"/>
      <c r="E543" s="95"/>
      <c r="F543" s="95"/>
      <c r="G543" s="95"/>
      <c r="H543" s="95"/>
      <c r="I543" s="95"/>
      <c r="J543" s="95"/>
      <c r="K543" s="96"/>
      <c r="L543" s="96"/>
      <c r="M543" s="96"/>
      <c r="N543" s="96"/>
      <c r="O543" s="96"/>
    </row>
    <row r="544" spans="2:17">
      <c r="B544" s="95"/>
      <c r="C544" s="95"/>
      <c r="D544" s="95"/>
      <c r="E544" s="95"/>
      <c r="F544" s="95"/>
      <c r="G544" s="95"/>
      <c r="H544" s="95"/>
      <c r="I544" s="95"/>
      <c r="J544" s="95"/>
      <c r="K544" s="96"/>
      <c r="L544" s="96"/>
      <c r="M544" s="96"/>
      <c r="N544" s="96"/>
      <c r="O544" s="96"/>
    </row>
    <row r="545" spans="2:15">
      <c r="B545" s="95"/>
      <c r="C545" s="95"/>
      <c r="D545" s="95"/>
      <c r="E545" s="95"/>
      <c r="F545" s="95"/>
      <c r="G545" s="95"/>
      <c r="H545" s="95"/>
      <c r="I545" s="95"/>
      <c r="J545" s="95"/>
      <c r="K545" s="96"/>
      <c r="L545" s="96"/>
      <c r="M545" s="96"/>
      <c r="N545" s="96"/>
      <c r="O545" s="96"/>
    </row>
    <row r="546" spans="2:15">
      <c r="B546" s="95"/>
      <c r="C546" s="95"/>
      <c r="D546" s="95"/>
      <c r="E546" s="95"/>
      <c r="F546" s="95"/>
      <c r="G546" s="95"/>
      <c r="H546" s="95"/>
      <c r="I546" s="95"/>
      <c r="J546" s="95"/>
      <c r="K546" s="96"/>
      <c r="L546" s="96"/>
      <c r="M546" s="96"/>
      <c r="N546" s="96"/>
      <c r="O546" s="96"/>
    </row>
    <row r="547" spans="2:15">
      <c r="B547" s="95"/>
      <c r="C547" s="95"/>
      <c r="D547" s="95"/>
      <c r="E547" s="95"/>
      <c r="F547" s="95"/>
      <c r="G547" s="95"/>
      <c r="H547" s="95"/>
      <c r="I547" s="95"/>
      <c r="J547" s="95"/>
      <c r="K547" s="96"/>
      <c r="L547" s="96"/>
      <c r="M547" s="96"/>
      <c r="N547" s="96"/>
      <c r="O547" s="96"/>
    </row>
    <row r="548" spans="2:15">
      <c r="B548" s="95"/>
      <c r="C548" s="95"/>
      <c r="D548" s="95"/>
      <c r="E548" s="95"/>
      <c r="F548" s="95"/>
      <c r="G548" s="95"/>
      <c r="H548" s="95"/>
      <c r="I548" s="95"/>
      <c r="J548" s="95"/>
      <c r="K548" s="96"/>
      <c r="L548" s="96"/>
      <c r="M548" s="96"/>
      <c r="N548" s="96"/>
      <c r="O548" s="96"/>
    </row>
    <row r="549" spans="2:15">
      <c r="B549" s="95"/>
      <c r="C549" s="95"/>
      <c r="D549" s="95"/>
      <c r="E549" s="95"/>
      <c r="F549" s="95"/>
      <c r="G549" s="95"/>
      <c r="H549" s="95"/>
      <c r="I549" s="95"/>
      <c r="J549" s="95"/>
    </row>
    <row r="550" spans="2:15">
      <c r="B550" s="95"/>
      <c r="C550" s="95"/>
      <c r="D550" s="95"/>
      <c r="E550" s="95"/>
      <c r="F550" s="95"/>
      <c r="G550" s="95"/>
      <c r="H550" s="95"/>
      <c r="I550" s="95"/>
      <c r="J550" s="95"/>
    </row>
    <row r="551" spans="2:15">
      <c r="B551" s="95"/>
      <c r="C551" s="95"/>
      <c r="D551" s="95"/>
      <c r="E551" s="95"/>
      <c r="F551" s="95"/>
      <c r="G551" s="95"/>
      <c r="H551" s="95"/>
      <c r="I551" s="95"/>
      <c r="J551" s="95"/>
    </row>
    <row r="552" spans="2:15">
      <c r="B552" s="95"/>
      <c r="C552" s="95"/>
      <c r="D552" s="95"/>
      <c r="E552" s="95"/>
      <c r="F552" s="95"/>
      <c r="G552" s="95"/>
      <c r="H552" s="95"/>
      <c r="I552" s="95"/>
      <c r="J552" s="95"/>
    </row>
    <row r="553" spans="2:15">
      <c r="B553" s="95"/>
      <c r="C553" s="95"/>
      <c r="D553" s="95"/>
      <c r="E553" s="95"/>
      <c r="F553" s="95"/>
      <c r="G553" s="95"/>
      <c r="H553" s="95"/>
      <c r="I553" s="95"/>
      <c r="J553" s="95"/>
    </row>
    <row r="554" spans="2:15">
      <c r="B554" s="95"/>
      <c r="C554" s="95"/>
      <c r="D554" s="95"/>
      <c r="E554" s="95"/>
      <c r="F554" s="95"/>
      <c r="G554" s="95"/>
      <c r="H554" s="95"/>
      <c r="I554" s="95"/>
      <c r="J554" s="95"/>
    </row>
    <row r="555" spans="2:15">
      <c r="B555" s="95"/>
      <c r="C555" s="95"/>
      <c r="D555" s="95"/>
      <c r="E555" s="95"/>
      <c r="F555" s="95"/>
      <c r="G555" s="95"/>
      <c r="H555" s="95"/>
      <c r="I555" s="95"/>
      <c r="J555" s="95"/>
    </row>
    <row r="556" spans="2:15">
      <c r="B556" s="95"/>
      <c r="C556" s="95"/>
      <c r="D556" s="95"/>
      <c r="E556" s="95"/>
      <c r="F556" s="95"/>
      <c r="G556" s="95"/>
      <c r="H556" s="95"/>
      <c r="I556" s="95"/>
      <c r="J556" s="95"/>
    </row>
    <row r="557" spans="2:15">
      <c r="B557" s="95"/>
      <c r="C557" s="95"/>
      <c r="D557" s="95"/>
      <c r="E557" s="95"/>
      <c r="F557" s="95"/>
      <c r="G557" s="95"/>
      <c r="H557" s="95"/>
      <c r="I557" s="95"/>
      <c r="J557" s="95"/>
    </row>
    <row r="558" spans="2:15">
      <c r="B558" s="95"/>
      <c r="C558" s="95"/>
      <c r="D558" s="95"/>
      <c r="E558" s="95"/>
      <c r="F558" s="95"/>
      <c r="G558" s="95"/>
      <c r="H558" s="95"/>
      <c r="I558" s="95"/>
      <c r="J558" s="95"/>
    </row>
    <row r="559" spans="2:15">
      <c r="B559" s="95"/>
      <c r="C559" s="95"/>
      <c r="D559" s="95"/>
      <c r="E559" s="95"/>
      <c r="F559" s="95"/>
      <c r="G559" s="95"/>
      <c r="H559" s="95"/>
      <c r="I559" s="95"/>
      <c r="J559" s="95"/>
    </row>
    <row r="560" spans="2:15">
      <c r="B560" s="95"/>
      <c r="C560" s="95"/>
      <c r="D560" s="95"/>
      <c r="E560" s="95"/>
      <c r="F560" s="95"/>
      <c r="G560" s="95"/>
      <c r="H560" s="95"/>
      <c r="I560" s="95"/>
      <c r="J560" s="95"/>
    </row>
    <row r="561" spans="2:10">
      <c r="B561" s="95"/>
      <c r="C561" s="95"/>
      <c r="D561" s="95"/>
      <c r="E561" s="95"/>
      <c r="F561" s="95"/>
      <c r="G561" s="95"/>
      <c r="H561" s="95"/>
      <c r="I561" s="95"/>
      <c r="J561" s="95"/>
    </row>
    <row r="562" spans="2:10">
      <c r="B562" s="95"/>
      <c r="C562" s="95"/>
      <c r="D562" s="95"/>
      <c r="E562" s="95"/>
      <c r="F562" s="95"/>
      <c r="G562" s="95"/>
      <c r="H562" s="95"/>
      <c r="I562" s="95"/>
      <c r="J562" s="95"/>
    </row>
    <row r="563" spans="2:10">
      <c r="B563" s="95"/>
      <c r="C563" s="95"/>
      <c r="D563" s="95"/>
      <c r="E563" s="95"/>
      <c r="F563" s="95"/>
      <c r="G563" s="95"/>
      <c r="H563" s="95"/>
      <c r="I563" s="95"/>
      <c r="J563" s="95"/>
    </row>
    <row r="564" spans="2:10">
      <c r="B564" s="95"/>
      <c r="C564" s="95"/>
      <c r="D564" s="95"/>
      <c r="E564" s="95"/>
      <c r="F564" s="95"/>
      <c r="G564" s="95"/>
      <c r="H564" s="95"/>
      <c r="I564" s="95"/>
      <c r="J564" s="95"/>
    </row>
    <row r="565" spans="2:10">
      <c r="B565" s="95"/>
      <c r="C565" s="95"/>
      <c r="D565" s="95"/>
      <c r="E565" s="95"/>
      <c r="F565" s="95"/>
      <c r="G565" s="95"/>
      <c r="H565" s="95"/>
      <c r="I565" s="95"/>
      <c r="J565" s="95"/>
    </row>
    <row r="566" spans="2:10">
      <c r="B566" s="95"/>
      <c r="C566" s="95"/>
      <c r="D566" s="95"/>
      <c r="E566" s="95"/>
      <c r="F566" s="95"/>
      <c r="G566" s="95"/>
      <c r="H566" s="95"/>
      <c r="I566" s="95"/>
      <c r="J566" s="95"/>
    </row>
    <row r="567" spans="2:10">
      <c r="B567" s="95"/>
      <c r="C567" s="95"/>
      <c r="D567" s="95"/>
      <c r="E567" s="95"/>
      <c r="F567" s="95"/>
      <c r="G567" s="95"/>
      <c r="H567" s="95"/>
      <c r="I567" s="95"/>
      <c r="J567" s="95"/>
    </row>
    <row r="568" spans="2:10">
      <c r="B568" s="95"/>
      <c r="C568" s="95"/>
      <c r="D568" s="95"/>
      <c r="E568" s="95"/>
      <c r="F568" s="95"/>
      <c r="G568" s="95"/>
      <c r="H568" s="95"/>
      <c r="I568" s="95"/>
      <c r="J568" s="95"/>
    </row>
    <row r="569" spans="2:10">
      <c r="B569" s="95"/>
      <c r="C569" s="95"/>
      <c r="D569" s="95"/>
      <c r="E569" s="95"/>
      <c r="F569" s="95"/>
      <c r="G569" s="95"/>
      <c r="H569" s="95"/>
      <c r="I569" s="95"/>
      <c r="J569" s="95"/>
    </row>
    <row r="570" spans="2:10">
      <c r="B570" s="95"/>
      <c r="C570" s="95"/>
      <c r="D570" s="95"/>
      <c r="E570" s="95"/>
      <c r="F570" s="95"/>
      <c r="G570" s="95"/>
      <c r="H570" s="95"/>
      <c r="I570" s="95"/>
      <c r="J570" s="95"/>
    </row>
    <row r="571" spans="2:10">
      <c r="B571" s="95"/>
      <c r="C571" s="95"/>
      <c r="D571" s="95"/>
      <c r="E571" s="95"/>
      <c r="F571" s="95"/>
      <c r="G571" s="95"/>
      <c r="H571" s="95"/>
      <c r="I571" s="95"/>
      <c r="J571" s="95"/>
    </row>
    <row r="572" spans="2:10">
      <c r="B572" s="95"/>
      <c r="C572" s="95"/>
      <c r="D572" s="95"/>
      <c r="E572" s="95"/>
      <c r="F572" s="95"/>
      <c r="G572" s="95"/>
      <c r="H572" s="95"/>
      <c r="I572" s="95"/>
      <c r="J572" s="95"/>
    </row>
    <row r="573" spans="2:10">
      <c r="B573" s="95"/>
      <c r="C573" s="95"/>
      <c r="D573" s="95"/>
      <c r="E573" s="95"/>
      <c r="F573" s="95"/>
      <c r="G573" s="95"/>
      <c r="H573" s="95"/>
      <c r="I573" s="95"/>
      <c r="J573" s="95"/>
    </row>
    <row r="574" spans="2:10">
      <c r="B574" s="95"/>
      <c r="C574" s="95"/>
      <c r="D574" s="95"/>
      <c r="E574" s="95"/>
      <c r="F574" s="95"/>
      <c r="G574" s="95"/>
      <c r="H574" s="95"/>
      <c r="I574" s="95"/>
      <c r="J574" s="95"/>
    </row>
    <row r="575" spans="2:10">
      <c r="B575" s="95"/>
      <c r="C575" s="95"/>
      <c r="D575" s="95"/>
      <c r="E575" s="95"/>
      <c r="F575" s="95"/>
      <c r="G575" s="95"/>
      <c r="H575" s="95"/>
      <c r="I575" s="95"/>
      <c r="J575" s="95"/>
    </row>
    <row r="576" spans="2:10">
      <c r="B576" s="95"/>
      <c r="C576" s="95"/>
      <c r="D576" s="95"/>
      <c r="E576" s="95"/>
      <c r="F576" s="95"/>
      <c r="G576" s="95"/>
      <c r="H576" s="95"/>
      <c r="I576" s="95"/>
      <c r="J576" s="95"/>
    </row>
    <row r="577" spans="2:10">
      <c r="B577" s="95"/>
      <c r="C577" s="95"/>
      <c r="D577" s="95"/>
      <c r="E577" s="95"/>
      <c r="F577" s="95"/>
      <c r="G577" s="95"/>
      <c r="H577" s="95"/>
      <c r="I577" s="95"/>
      <c r="J577" s="95"/>
    </row>
    <row r="578" spans="2:10">
      <c r="B578" s="95"/>
      <c r="C578" s="95"/>
      <c r="D578" s="95"/>
      <c r="E578" s="95"/>
      <c r="F578" s="95"/>
      <c r="G578" s="95"/>
      <c r="H578" s="95"/>
      <c r="I578" s="95"/>
      <c r="J578" s="95"/>
    </row>
    <row r="579" spans="2:10">
      <c r="B579" s="95"/>
      <c r="C579" s="95"/>
      <c r="D579" s="95"/>
      <c r="E579" s="95"/>
      <c r="F579" s="95"/>
      <c r="G579" s="95"/>
      <c r="H579" s="95"/>
      <c r="I579" s="95"/>
      <c r="J579" s="95"/>
    </row>
    <row r="580" spans="2:10">
      <c r="B580" s="95"/>
      <c r="C580" s="95"/>
      <c r="D580" s="95"/>
      <c r="E580" s="95"/>
      <c r="F580" s="95"/>
      <c r="G580" s="95"/>
      <c r="H580" s="95"/>
      <c r="I580" s="95"/>
      <c r="J580" s="95"/>
    </row>
    <row r="581" spans="2:10">
      <c r="B581" s="95"/>
      <c r="C581" s="95"/>
      <c r="D581" s="95"/>
      <c r="E581" s="95"/>
      <c r="F581" s="95"/>
      <c r="G581" s="95"/>
      <c r="H581" s="95"/>
      <c r="I581" s="95"/>
      <c r="J581" s="95"/>
    </row>
    <row r="582" spans="2:10">
      <c r="B582" s="95"/>
      <c r="C582" s="95"/>
      <c r="D582" s="95"/>
      <c r="E582" s="95"/>
      <c r="F582" s="95"/>
      <c r="G582" s="95"/>
      <c r="H582" s="95"/>
      <c r="I582" s="95"/>
      <c r="J582" s="95"/>
    </row>
    <row r="583" spans="2:10">
      <c r="B583" s="95"/>
      <c r="C583" s="95"/>
      <c r="D583" s="95"/>
      <c r="E583" s="95"/>
      <c r="F583" s="95"/>
      <c r="G583" s="95"/>
      <c r="H583" s="95"/>
      <c r="I583" s="95"/>
      <c r="J583" s="95"/>
    </row>
    <row r="584" spans="2:10">
      <c r="B584" s="95"/>
      <c r="C584" s="95"/>
      <c r="D584" s="95"/>
      <c r="E584" s="95"/>
      <c r="F584" s="95"/>
      <c r="G584" s="95"/>
      <c r="H584" s="95"/>
      <c r="I584" s="95"/>
      <c r="J584" s="95"/>
    </row>
    <row r="585" spans="2:10">
      <c r="B585" s="95"/>
      <c r="C585" s="95"/>
      <c r="D585" s="95"/>
      <c r="E585" s="95"/>
      <c r="F585" s="95"/>
      <c r="G585" s="95"/>
      <c r="H585" s="95"/>
      <c r="I585" s="95"/>
      <c r="J585" s="95"/>
    </row>
    <row r="586" spans="2:10">
      <c r="B586" s="95"/>
      <c r="C586" s="95"/>
      <c r="D586" s="95"/>
      <c r="E586" s="95"/>
      <c r="F586" s="95"/>
      <c r="G586" s="95"/>
      <c r="H586" s="95"/>
      <c r="I586" s="95"/>
      <c r="J586" s="95"/>
    </row>
    <row r="587" spans="2:10">
      <c r="B587" s="95"/>
      <c r="C587" s="95"/>
      <c r="D587" s="95"/>
      <c r="E587" s="95"/>
      <c r="F587" s="95"/>
      <c r="G587" s="95"/>
      <c r="H587" s="95"/>
      <c r="I587" s="95"/>
      <c r="J587" s="95"/>
    </row>
    <row r="588" spans="2:10">
      <c r="B588" s="95"/>
      <c r="C588" s="95"/>
      <c r="D588" s="95"/>
      <c r="E588" s="95"/>
      <c r="F588" s="95"/>
      <c r="G588" s="95"/>
      <c r="H588" s="95"/>
      <c r="I588" s="95"/>
      <c r="J588" s="95"/>
    </row>
    <row r="589" spans="2:10">
      <c r="B589" s="95"/>
      <c r="C589" s="95"/>
      <c r="D589" s="95"/>
      <c r="E589" s="95"/>
      <c r="F589" s="95"/>
      <c r="G589" s="95"/>
      <c r="H589" s="95"/>
      <c r="I589" s="95"/>
      <c r="J589" s="95"/>
    </row>
    <row r="590" spans="2:10">
      <c r="B590" s="95"/>
      <c r="C590" s="95"/>
      <c r="D590" s="95"/>
      <c r="E590" s="95"/>
      <c r="F590" s="95"/>
      <c r="G590" s="95"/>
      <c r="H590" s="95"/>
      <c r="I590" s="95"/>
      <c r="J590" s="95"/>
    </row>
    <row r="591" spans="2:10">
      <c r="B591" s="95"/>
      <c r="C591" s="95"/>
      <c r="D591" s="95"/>
      <c r="E591" s="95"/>
      <c r="F591" s="95"/>
      <c r="G591" s="95"/>
      <c r="H591" s="95"/>
      <c r="I591" s="95"/>
      <c r="J591" s="95"/>
    </row>
    <row r="592" spans="2:10">
      <c r="B592" s="95"/>
      <c r="C592" s="95"/>
      <c r="D592" s="95"/>
      <c r="E592" s="95"/>
      <c r="F592" s="95"/>
      <c r="G592" s="95"/>
      <c r="H592" s="95"/>
      <c r="I592" s="95"/>
      <c r="J592" s="95"/>
    </row>
    <row r="593" spans="2:10">
      <c r="B593" s="95"/>
      <c r="C593" s="95"/>
      <c r="D593" s="95"/>
      <c r="E593" s="95"/>
      <c r="F593" s="95"/>
      <c r="G593" s="95"/>
      <c r="H593" s="95"/>
      <c r="I593" s="95"/>
      <c r="J593" s="95"/>
    </row>
    <row r="594" spans="2:10">
      <c r="B594" s="95"/>
      <c r="C594" s="95"/>
      <c r="D594" s="95"/>
      <c r="E594" s="95"/>
      <c r="F594" s="95"/>
      <c r="G594" s="95"/>
      <c r="H594" s="95"/>
      <c r="I594" s="95"/>
      <c r="J594" s="95"/>
    </row>
    <row r="595" spans="2:10">
      <c r="B595" s="95"/>
      <c r="C595" s="95"/>
      <c r="D595" s="95"/>
      <c r="E595" s="95"/>
      <c r="F595" s="95"/>
      <c r="G595" s="95"/>
      <c r="H595" s="95"/>
      <c r="I595" s="95"/>
      <c r="J595" s="95"/>
    </row>
    <row r="596" spans="2:10">
      <c r="B596" s="95"/>
      <c r="C596" s="95"/>
      <c r="D596" s="95"/>
      <c r="E596" s="95"/>
      <c r="F596" s="95"/>
      <c r="G596" s="95"/>
      <c r="H596" s="95"/>
      <c r="I596" s="95"/>
      <c r="J596" s="95"/>
    </row>
    <row r="597" spans="2:10">
      <c r="B597" s="95"/>
      <c r="C597" s="95"/>
      <c r="D597" s="95"/>
      <c r="E597" s="95"/>
      <c r="F597" s="95"/>
      <c r="G597" s="95"/>
      <c r="H597" s="95"/>
      <c r="I597" s="95"/>
      <c r="J597" s="95"/>
    </row>
    <row r="598" spans="2:10">
      <c r="B598" s="95"/>
      <c r="C598" s="95"/>
      <c r="D598" s="95"/>
      <c r="E598" s="95"/>
      <c r="F598" s="95"/>
      <c r="G598" s="95"/>
      <c r="H598" s="95"/>
      <c r="I598" s="95"/>
      <c r="J598" s="95"/>
    </row>
    <row r="599" spans="2:10">
      <c r="B599" s="95"/>
      <c r="C599" s="95"/>
      <c r="D599" s="95"/>
      <c r="E599" s="95"/>
      <c r="F599" s="95"/>
      <c r="G599" s="95"/>
      <c r="H599" s="95"/>
      <c r="I599" s="95"/>
      <c r="J599" s="95"/>
    </row>
    <row r="600" spans="2:10">
      <c r="B600" s="95"/>
      <c r="C600" s="95"/>
      <c r="D600" s="95"/>
      <c r="E600" s="95"/>
      <c r="F600" s="95"/>
      <c r="G600" s="95"/>
      <c r="H600" s="95"/>
      <c r="I600" s="95"/>
      <c r="J600" s="95"/>
    </row>
    <row r="601" spans="2:10">
      <c r="B601" s="95"/>
      <c r="C601" s="95"/>
      <c r="D601" s="95"/>
      <c r="E601" s="95"/>
      <c r="F601" s="95"/>
      <c r="G601" s="95"/>
      <c r="H601" s="95"/>
      <c r="I601" s="95"/>
      <c r="J601" s="95"/>
    </row>
    <row r="602" spans="2:10">
      <c r="B602" s="95"/>
      <c r="C602" s="95"/>
      <c r="D602" s="95"/>
      <c r="E602" s="95"/>
      <c r="F602" s="95"/>
      <c r="G602" s="95"/>
      <c r="H602" s="95"/>
      <c r="I602" s="95"/>
      <c r="J602" s="95"/>
    </row>
    <row r="603" spans="2:10">
      <c r="B603" s="95"/>
      <c r="C603" s="95"/>
      <c r="D603" s="95"/>
      <c r="E603" s="95"/>
      <c r="F603" s="95"/>
      <c r="G603" s="95"/>
      <c r="H603" s="95"/>
      <c r="I603" s="95"/>
      <c r="J603" s="95"/>
    </row>
    <row r="604" spans="2:10">
      <c r="B604" s="95"/>
      <c r="C604" s="95"/>
      <c r="D604" s="95"/>
      <c r="E604" s="95"/>
      <c r="F604" s="95"/>
      <c r="G604" s="95"/>
      <c r="H604" s="95"/>
      <c r="I604" s="95"/>
      <c r="J604" s="95"/>
    </row>
    <row r="605" spans="2:10">
      <c r="B605" s="95"/>
      <c r="C605" s="95"/>
      <c r="D605" s="95"/>
      <c r="E605" s="95"/>
      <c r="F605" s="95"/>
      <c r="G605" s="95"/>
      <c r="H605" s="95"/>
      <c r="I605" s="95"/>
      <c r="J605" s="95"/>
    </row>
    <row r="606" spans="2:10">
      <c r="B606" s="95"/>
      <c r="C606" s="95"/>
      <c r="D606" s="95"/>
      <c r="E606" s="95"/>
      <c r="F606" s="95"/>
      <c r="G606" s="95"/>
      <c r="H606" s="95"/>
      <c r="I606" s="95"/>
      <c r="J606" s="95"/>
    </row>
    <row r="607" spans="2:10">
      <c r="B607" s="95"/>
      <c r="C607" s="95"/>
      <c r="D607" s="95"/>
      <c r="E607" s="95"/>
      <c r="F607" s="95"/>
      <c r="G607" s="95"/>
      <c r="H607" s="95"/>
      <c r="I607" s="95"/>
      <c r="J607" s="95"/>
    </row>
    <row r="608" spans="2:10">
      <c r="B608" s="95"/>
      <c r="C608" s="95"/>
      <c r="D608" s="95"/>
      <c r="E608" s="95"/>
      <c r="F608" s="95"/>
      <c r="G608" s="95"/>
      <c r="H608" s="95"/>
      <c r="I608" s="95"/>
      <c r="J608" s="95"/>
    </row>
    <row r="609" spans="2:10">
      <c r="B609" s="95"/>
      <c r="C609" s="95"/>
      <c r="D609" s="95"/>
      <c r="E609" s="95"/>
      <c r="F609" s="95"/>
      <c r="G609" s="95"/>
      <c r="H609" s="95"/>
      <c r="I609" s="95"/>
      <c r="J609" s="95"/>
    </row>
    <row r="610" spans="2:10">
      <c r="B610" s="95"/>
      <c r="C610" s="95"/>
      <c r="D610" s="95"/>
      <c r="E610" s="95"/>
      <c r="F610" s="95"/>
      <c r="G610" s="95"/>
      <c r="H610" s="95"/>
      <c r="I610" s="95"/>
      <c r="J610" s="95"/>
    </row>
    <row r="611" spans="2:10">
      <c r="B611" s="95"/>
      <c r="C611" s="95"/>
      <c r="D611" s="95"/>
      <c r="E611" s="95"/>
      <c r="F611" s="95"/>
      <c r="G611" s="95"/>
      <c r="H611" s="95"/>
      <c r="I611" s="95"/>
      <c r="J611" s="95"/>
    </row>
    <row r="612" spans="2:10">
      <c r="B612" s="95"/>
      <c r="C612" s="95"/>
      <c r="D612" s="95"/>
      <c r="E612" s="95"/>
      <c r="F612" s="95"/>
      <c r="G612" s="95"/>
      <c r="H612" s="95"/>
      <c r="I612" s="95"/>
      <c r="J612" s="95"/>
    </row>
    <row r="613" spans="2:10">
      <c r="B613" s="95"/>
      <c r="C613" s="95"/>
      <c r="D613" s="95"/>
      <c r="E613" s="95"/>
      <c r="F613" s="95"/>
      <c r="G613" s="95"/>
      <c r="H613" s="95"/>
      <c r="I613" s="95"/>
      <c r="J613" s="95"/>
    </row>
    <row r="614" spans="2:10">
      <c r="B614" s="95"/>
      <c r="C614" s="95"/>
      <c r="D614" s="95"/>
      <c r="E614" s="95"/>
      <c r="F614" s="95"/>
      <c r="G614" s="95"/>
      <c r="H614" s="95"/>
      <c r="I614" s="95"/>
      <c r="J614" s="95"/>
    </row>
    <row r="615" spans="2:10">
      <c r="B615" s="95"/>
      <c r="C615" s="95"/>
      <c r="D615" s="95"/>
      <c r="E615" s="95"/>
      <c r="F615" s="95"/>
      <c r="G615" s="95"/>
      <c r="H615" s="95"/>
      <c r="I615" s="95"/>
      <c r="J615" s="95"/>
    </row>
    <row r="616" spans="2:10">
      <c r="B616" s="95"/>
      <c r="C616" s="95"/>
      <c r="D616" s="95"/>
      <c r="E616" s="95"/>
      <c r="F616" s="95"/>
      <c r="G616" s="95"/>
      <c r="H616" s="95"/>
      <c r="I616" s="95"/>
      <c r="J616" s="95"/>
    </row>
    <row r="617" spans="2:10">
      <c r="B617" s="95"/>
      <c r="C617" s="95"/>
      <c r="D617" s="95"/>
      <c r="E617" s="95"/>
      <c r="F617" s="95"/>
      <c r="G617" s="95"/>
      <c r="H617" s="95"/>
      <c r="I617" s="95"/>
      <c r="J617" s="95"/>
    </row>
    <row r="618" spans="2:10">
      <c r="B618" s="95"/>
      <c r="C618" s="95"/>
      <c r="D618" s="95"/>
      <c r="E618" s="95"/>
      <c r="F618" s="95"/>
      <c r="G618" s="95"/>
      <c r="H618" s="95"/>
      <c r="I618" s="95"/>
      <c r="J618" s="95"/>
    </row>
    <row r="619" spans="2:10">
      <c r="B619" s="95"/>
      <c r="C619" s="95"/>
      <c r="D619" s="95"/>
      <c r="E619" s="95"/>
      <c r="F619" s="95"/>
      <c r="G619" s="95"/>
      <c r="H619" s="95"/>
      <c r="I619" s="95"/>
      <c r="J619" s="95"/>
    </row>
    <row r="620" spans="2:10">
      <c r="B620" s="95"/>
      <c r="C620" s="95"/>
      <c r="D620" s="95"/>
      <c r="E620" s="95"/>
      <c r="F620" s="95"/>
      <c r="G620" s="95"/>
      <c r="H620" s="95"/>
      <c r="I620" s="95"/>
      <c r="J620" s="95"/>
    </row>
    <row r="621" spans="2:10">
      <c r="B621" s="95"/>
      <c r="C621" s="95"/>
      <c r="D621" s="95"/>
      <c r="E621" s="95"/>
      <c r="F621" s="95"/>
      <c r="G621" s="95"/>
      <c r="H621" s="95"/>
      <c r="I621" s="95"/>
      <c r="J621" s="95"/>
    </row>
    <row r="622" spans="2:10">
      <c r="B622" s="95"/>
      <c r="C622" s="95"/>
      <c r="D622" s="95"/>
      <c r="E622" s="95"/>
      <c r="F622" s="95"/>
      <c r="G622" s="95"/>
      <c r="H622" s="95"/>
      <c r="I622" s="95"/>
      <c r="J622" s="95"/>
    </row>
    <row r="623" spans="2:10">
      <c r="B623" s="95"/>
      <c r="C623" s="95"/>
      <c r="D623" s="95"/>
      <c r="E623" s="95"/>
      <c r="F623" s="95"/>
      <c r="G623" s="95"/>
      <c r="H623" s="95"/>
      <c r="I623" s="95"/>
      <c r="J623" s="95"/>
    </row>
    <row r="624" spans="2:10">
      <c r="B624" s="95"/>
      <c r="C624" s="95"/>
      <c r="D624" s="95"/>
      <c r="E624" s="95"/>
      <c r="F624" s="95"/>
      <c r="G624" s="95"/>
      <c r="H624" s="95"/>
      <c r="I624" s="95"/>
      <c r="J624" s="95"/>
    </row>
    <row r="625" spans="2:10">
      <c r="B625" s="95"/>
      <c r="C625" s="95"/>
      <c r="D625" s="95"/>
      <c r="E625" s="95"/>
      <c r="F625" s="95"/>
      <c r="G625" s="95"/>
      <c r="H625" s="95"/>
      <c r="I625" s="95"/>
      <c r="J625" s="95"/>
    </row>
    <row r="626" spans="2:10">
      <c r="B626" s="95"/>
      <c r="C626" s="95"/>
      <c r="D626" s="95"/>
      <c r="E626" s="95"/>
      <c r="F626" s="95"/>
      <c r="G626" s="95"/>
      <c r="H626" s="95"/>
      <c r="I626" s="95"/>
      <c r="J626" s="95"/>
    </row>
    <row r="627" spans="2:10">
      <c r="B627" s="95"/>
      <c r="C627" s="95"/>
      <c r="D627" s="95"/>
      <c r="E627" s="95"/>
      <c r="F627" s="95"/>
      <c r="G627" s="95"/>
      <c r="H627" s="95"/>
      <c r="I627" s="95"/>
      <c r="J627" s="95"/>
    </row>
    <row r="628" spans="2:10">
      <c r="B628" s="95"/>
      <c r="C628" s="95"/>
      <c r="D628" s="95"/>
      <c r="E628" s="95"/>
      <c r="F628" s="95"/>
      <c r="G628" s="95"/>
      <c r="H628" s="95"/>
      <c r="I628" s="95"/>
      <c r="J628" s="95"/>
    </row>
    <row r="629" spans="2:10">
      <c r="B629" s="95"/>
      <c r="C629" s="95"/>
      <c r="D629" s="95"/>
      <c r="E629" s="95"/>
      <c r="F629" s="95"/>
      <c r="G629" s="95"/>
      <c r="H629" s="95"/>
      <c r="I629" s="95"/>
      <c r="J629" s="95"/>
    </row>
    <row r="630" spans="2:10">
      <c r="B630" s="95"/>
      <c r="C630" s="95"/>
      <c r="D630" s="95"/>
      <c r="E630" s="95"/>
      <c r="F630" s="95"/>
      <c r="G630" s="95"/>
      <c r="H630" s="95"/>
      <c r="I630" s="95"/>
      <c r="J630" s="95"/>
    </row>
    <row r="631" spans="2:10">
      <c r="B631" s="95"/>
      <c r="C631" s="95"/>
      <c r="D631" s="95"/>
      <c r="E631" s="95"/>
      <c r="F631" s="95"/>
      <c r="G631" s="95"/>
      <c r="H631" s="95"/>
      <c r="I631" s="95"/>
      <c r="J631" s="95"/>
    </row>
    <row r="632" spans="2:10">
      <c r="B632" s="95"/>
      <c r="C632" s="95"/>
      <c r="D632" s="95"/>
      <c r="E632" s="95"/>
      <c r="F632" s="95"/>
      <c r="G632" s="95"/>
      <c r="H632" s="95"/>
      <c r="I632" s="95"/>
      <c r="J632" s="95"/>
    </row>
    <row r="633" spans="2:10">
      <c r="B633" s="95"/>
      <c r="C633" s="95"/>
      <c r="D633" s="95"/>
      <c r="E633" s="95"/>
      <c r="F633" s="95"/>
      <c r="G633" s="95"/>
      <c r="H633" s="95"/>
      <c r="I633" s="95"/>
      <c r="J633" s="95"/>
    </row>
    <row r="634" spans="2:10">
      <c r="B634" s="95"/>
      <c r="C634" s="95"/>
      <c r="D634" s="95"/>
      <c r="E634" s="95"/>
      <c r="F634" s="95"/>
      <c r="G634" s="95"/>
      <c r="H634" s="95"/>
      <c r="I634" s="95"/>
      <c r="J634" s="95"/>
    </row>
    <row r="635" spans="2:10">
      <c r="B635" s="95"/>
      <c r="C635" s="95"/>
      <c r="D635" s="95"/>
      <c r="E635" s="95"/>
      <c r="F635" s="95"/>
      <c r="G635" s="95"/>
      <c r="H635" s="95"/>
      <c r="I635" s="95"/>
      <c r="J635" s="95"/>
    </row>
    <row r="636" spans="2:10">
      <c r="B636" s="95"/>
      <c r="C636" s="95"/>
      <c r="D636" s="95"/>
      <c r="E636" s="95"/>
      <c r="F636" s="95"/>
      <c r="G636" s="95"/>
      <c r="H636" s="95"/>
      <c r="I636" s="95"/>
      <c r="J636" s="95"/>
    </row>
    <row r="637" spans="2:10">
      <c r="B637" s="95"/>
      <c r="C637" s="95"/>
      <c r="D637" s="95"/>
      <c r="E637" s="95"/>
      <c r="F637" s="95"/>
      <c r="G637" s="95"/>
      <c r="H637" s="95"/>
      <c r="I637" s="95"/>
      <c r="J637" s="95"/>
    </row>
    <row r="638" spans="2:10">
      <c r="B638" s="95"/>
      <c r="C638" s="95"/>
      <c r="D638" s="95"/>
      <c r="E638" s="95"/>
      <c r="F638" s="95"/>
      <c r="G638" s="95"/>
      <c r="H638" s="95"/>
      <c r="I638" s="95"/>
      <c r="J638" s="95"/>
    </row>
    <row r="639" spans="2:10">
      <c r="B639" s="95"/>
      <c r="C639" s="95"/>
      <c r="D639" s="95"/>
      <c r="E639" s="95"/>
      <c r="F639" s="95"/>
      <c r="G639" s="95"/>
      <c r="H639" s="95"/>
      <c r="I639" s="95"/>
      <c r="J639" s="95"/>
    </row>
    <row r="640" spans="2:10">
      <c r="B640" s="95"/>
      <c r="C640" s="95"/>
      <c r="D640" s="95"/>
      <c r="E640" s="95"/>
      <c r="F640" s="95"/>
      <c r="G640" s="95"/>
      <c r="H640" s="95"/>
      <c r="I640" s="95"/>
      <c r="J640" s="95"/>
    </row>
    <row r="641" spans="2:10">
      <c r="B641" s="95"/>
      <c r="C641" s="95"/>
      <c r="D641" s="95"/>
      <c r="E641" s="95"/>
      <c r="F641" s="95"/>
      <c r="G641" s="95"/>
      <c r="H641" s="95"/>
      <c r="I641" s="95"/>
      <c r="J641" s="95"/>
    </row>
    <row r="642" spans="2:10">
      <c r="B642" s="95"/>
      <c r="C642" s="95"/>
      <c r="D642" s="95"/>
      <c r="E642" s="95"/>
      <c r="F642" s="95"/>
      <c r="G642" s="95"/>
      <c r="H642" s="95"/>
      <c r="I642" s="95"/>
      <c r="J642" s="95"/>
    </row>
    <row r="643" spans="2:10">
      <c r="B643" s="95"/>
      <c r="C643" s="95"/>
      <c r="D643" s="95"/>
      <c r="E643" s="95"/>
      <c r="F643" s="95"/>
      <c r="G643" s="95"/>
      <c r="H643" s="95"/>
      <c r="I643" s="95"/>
      <c r="J643" s="95"/>
    </row>
    <row r="644" spans="2:10">
      <c r="B644" s="95"/>
      <c r="C644" s="95"/>
      <c r="D644" s="95"/>
      <c r="E644" s="95"/>
      <c r="F644" s="95"/>
      <c r="G644" s="95"/>
      <c r="H644" s="95"/>
      <c r="I644" s="95"/>
      <c r="J644" s="95"/>
    </row>
    <row r="645" spans="2:10">
      <c r="B645" s="95"/>
      <c r="C645" s="95"/>
      <c r="D645" s="95"/>
      <c r="E645" s="95"/>
      <c r="F645" s="95"/>
      <c r="G645" s="95"/>
      <c r="H645" s="95"/>
      <c r="I645" s="95"/>
      <c r="J645" s="95"/>
    </row>
    <row r="646" spans="2:10">
      <c r="B646" s="95"/>
      <c r="C646" s="95"/>
      <c r="D646" s="95"/>
      <c r="E646" s="95"/>
      <c r="F646" s="95"/>
      <c r="G646" s="95"/>
      <c r="H646" s="95"/>
      <c r="I646" s="95"/>
      <c r="J646" s="95"/>
    </row>
    <row r="647" spans="2:10">
      <c r="B647" s="95"/>
      <c r="C647" s="95"/>
      <c r="D647" s="95"/>
      <c r="E647" s="95"/>
      <c r="F647" s="95"/>
      <c r="G647" s="95"/>
      <c r="H647" s="95"/>
      <c r="I647" s="95"/>
      <c r="J647" s="95"/>
    </row>
    <row r="648" spans="2:10">
      <c r="B648" s="95"/>
      <c r="C648" s="95"/>
      <c r="D648" s="95"/>
      <c r="E648" s="95"/>
      <c r="F648" s="95"/>
      <c r="G648" s="95"/>
      <c r="H648" s="95"/>
      <c r="I648" s="95"/>
      <c r="J648" s="95"/>
    </row>
    <row r="649" spans="2:10">
      <c r="B649" s="95"/>
      <c r="C649" s="95"/>
      <c r="D649" s="95"/>
      <c r="E649" s="95"/>
      <c r="F649" s="95"/>
      <c r="G649" s="95"/>
      <c r="H649" s="95"/>
      <c r="I649" s="95"/>
      <c r="J649" s="95"/>
    </row>
    <row r="650" spans="2:10">
      <c r="B650" s="95"/>
      <c r="C650" s="95"/>
      <c r="D650" s="95"/>
      <c r="E650" s="95"/>
      <c r="F650" s="95"/>
      <c r="G650" s="95"/>
      <c r="H650" s="95"/>
      <c r="I650" s="95"/>
      <c r="J650" s="95"/>
    </row>
    <row r="651" spans="2:10">
      <c r="B651" s="95"/>
      <c r="C651" s="95"/>
      <c r="D651" s="95"/>
      <c r="E651" s="95"/>
      <c r="F651" s="95"/>
      <c r="G651" s="95"/>
      <c r="H651" s="95"/>
      <c r="I651" s="95"/>
      <c r="J651" s="95"/>
    </row>
    <row r="652" spans="2:10">
      <c r="B652" s="95"/>
      <c r="C652" s="95"/>
      <c r="D652" s="95"/>
      <c r="E652" s="95"/>
      <c r="F652" s="95"/>
      <c r="G652" s="95"/>
      <c r="H652" s="95"/>
      <c r="I652" s="95"/>
      <c r="J652" s="95"/>
    </row>
    <row r="653" spans="2:10">
      <c r="B653" s="95"/>
      <c r="C653" s="95"/>
      <c r="D653" s="95"/>
      <c r="E653" s="95"/>
      <c r="F653" s="95"/>
      <c r="G653" s="95"/>
      <c r="H653" s="95"/>
      <c r="I653" s="95"/>
      <c r="J653" s="95"/>
    </row>
    <row r="654" spans="2:10">
      <c r="B654" s="95"/>
      <c r="C654" s="95"/>
      <c r="D654" s="95"/>
      <c r="E654" s="95"/>
      <c r="F654" s="95"/>
      <c r="G654" s="95"/>
      <c r="H654" s="95"/>
      <c r="I654" s="95"/>
      <c r="J654" s="95"/>
    </row>
    <row r="655" spans="2:10">
      <c r="B655" s="95"/>
      <c r="C655" s="95"/>
      <c r="D655" s="95"/>
      <c r="E655" s="95"/>
      <c r="F655" s="95"/>
      <c r="G655" s="95"/>
      <c r="H655" s="95"/>
      <c r="I655" s="95"/>
      <c r="J655" s="95"/>
    </row>
    <row r="656" spans="2:10">
      <c r="B656" s="95"/>
      <c r="C656" s="95"/>
      <c r="D656" s="95"/>
      <c r="E656" s="95"/>
      <c r="F656" s="95"/>
      <c r="G656" s="95"/>
      <c r="H656" s="95"/>
      <c r="I656" s="95"/>
      <c r="J656" s="95"/>
    </row>
    <row r="657" spans="2:10">
      <c r="B657" s="95"/>
      <c r="C657" s="95"/>
      <c r="D657" s="95"/>
      <c r="E657" s="95"/>
      <c r="F657" s="95"/>
      <c r="G657" s="95"/>
      <c r="H657" s="95"/>
      <c r="I657" s="95"/>
      <c r="J657" s="95"/>
    </row>
    <row r="658" spans="2:10">
      <c r="B658" s="95"/>
      <c r="C658" s="95"/>
      <c r="D658" s="95"/>
      <c r="E658" s="95"/>
      <c r="F658" s="95"/>
      <c r="G658" s="95"/>
      <c r="H658" s="95"/>
      <c r="I658" s="95"/>
      <c r="J658" s="95"/>
    </row>
    <row r="659" spans="2:10">
      <c r="B659" s="95"/>
      <c r="C659" s="95"/>
      <c r="D659" s="95"/>
      <c r="E659" s="95"/>
      <c r="F659" s="95"/>
      <c r="G659" s="95"/>
      <c r="H659" s="95"/>
      <c r="I659" s="95"/>
      <c r="J659" s="95"/>
    </row>
    <row r="660" spans="2:10">
      <c r="B660" s="95"/>
      <c r="C660" s="95"/>
      <c r="D660" s="95"/>
      <c r="E660" s="95"/>
      <c r="F660" s="95"/>
      <c r="G660" s="95"/>
      <c r="H660" s="95"/>
      <c r="I660" s="95"/>
      <c r="J660" s="95"/>
    </row>
    <row r="661" spans="2:10">
      <c r="B661" s="95"/>
      <c r="C661" s="95"/>
      <c r="D661" s="95"/>
      <c r="E661" s="95"/>
      <c r="F661" s="95"/>
      <c r="G661" s="95"/>
      <c r="H661" s="95"/>
      <c r="I661" s="95"/>
      <c r="J661" s="95"/>
    </row>
    <row r="662" spans="2:10">
      <c r="B662" s="95"/>
      <c r="C662" s="95"/>
      <c r="D662" s="95"/>
      <c r="E662" s="95"/>
      <c r="F662" s="95"/>
      <c r="G662" s="95"/>
      <c r="H662" s="95"/>
      <c r="I662" s="95"/>
      <c r="J662" s="95"/>
    </row>
    <row r="663" spans="2:10">
      <c r="B663" s="95"/>
      <c r="C663" s="95"/>
      <c r="D663" s="95"/>
      <c r="E663" s="95"/>
      <c r="F663" s="95"/>
      <c r="G663" s="95"/>
      <c r="H663" s="95"/>
      <c r="I663" s="95"/>
      <c r="J663" s="95"/>
    </row>
    <row r="664" spans="2:10">
      <c r="B664" s="95"/>
      <c r="C664" s="95"/>
      <c r="D664" s="95"/>
      <c r="E664" s="95"/>
      <c r="F664" s="95"/>
      <c r="G664" s="95"/>
      <c r="H664" s="95"/>
      <c r="I664" s="95"/>
      <c r="J664" s="95"/>
    </row>
    <row r="665" spans="2:10">
      <c r="B665" s="95"/>
      <c r="C665" s="95"/>
      <c r="D665" s="95"/>
      <c r="E665" s="95"/>
      <c r="F665" s="95"/>
      <c r="G665" s="95"/>
      <c r="H665" s="95"/>
      <c r="I665" s="95"/>
      <c r="J665" s="95"/>
    </row>
    <row r="666" spans="2:10">
      <c r="B666" s="95"/>
      <c r="C666" s="95"/>
      <c r="D666" s="95"/>
      <c r="E666" s="95"/>
      <c r="F666" s="95"/>
      <c r="G666" s="95"/>
      <c r="H666" s="95"/>
      <c r="I666" s="95"/>
      <c r="J666" s="95"/>
    </row>
    <row r="667" spans="2:10">
      <c r="B667" s="95"/>
      <c r="C667" s="95"/>
      <c r="D667" s="95"/>
      <c r="E667" s="95"/>
      <c r="F667" s="95"/>
      <c r="G667" s="95"/>
      <c r="H667" s="95"/>
      <c r="I667" s="95"/>
      <c r="J667" s="95"/>
    </row>
    <row r="668" spans="2:10">
      <c r="B668" s="95"/>
      <c r="C668" s="95"/>
      <c r="D668" s="95"/>
      <c r="E668" s="95"/>
      <c r="F668" s="95"/>
      <c r="G668" s="95"/>
      <c r="H668" s="95"/>
      <c r="I668" s="95"/>
      <c r="J668" s="95"/>
    </row>
    <row r="669" spans="2:10">
      <c r="B669" s="95"/>
      <c r="C669" s="95"/>
      <c r="D669" s="95"/>
      <c r="E669" s="95"/>
      <c r="F669" s="95"/>
      <c r="G669" s="95"/>
      <c r="H669" s="95"/>
      <c r="I669" s="95"/>
      <c r="J669" s="95"/>
    </row>
    <row r="670" spans="2:10">
      <c r="B670" s="95"/>
      <c r="C670" s="95"/>
      <c r="D670" s="95"/>
      <c r="E670" s="95"/>
      <c r="F670" s="95"/>
      <c r="G670" s="95"/>
      <c r="H670" s="95"/>
      <c r="I670" s="95"/>
      <c r="J670" s="95"/>
    </row>
    <row r="671" spans="2:10">
      <c r="B671" s="95"/>
      <c r="C671" s="95"/>
      <c r="D671" s="95"/>
      <c r="E671" s="95"/>
      <c r="F671" s="95"/>
      <c r="G671" s="95"/>
      <c r="H671" s="95"/>
      <c r="I671" s="95"/>
      <c r="J671" s="95"/>
    </row>
    <row r="672" spans="2:10">
      <c r="B672" s="95"/>
      <c r="C672" s="95"/>
      <c r="D672" s="95"/>
      <c r="E672" s="95"/>
      <c r="F672" s="95"/>
      <c r="G672" s="95"/>
      <c r="H672" s="95"/>
      <c r="I672" s="95"/>
      <c r="J672" s="95"/>
    </row>
    <row r="673" spans="2:10">
      <c r="B673" s="95"/>
      <c r="C673" s="95"/>
      <c r="D673" s="95"/>
      <c r="E673" s="95"/>
      <c r="F673" s="95"/>
      <c r="G673" s="95"/>
      <c r="H673" s="95"/>
      <c r="I673" s="95"/>
      <c r="J673" s="95"/>
    </row>
    <row r="674" spans="2:10">
      <c r="B674" s="95"/>
      <c r="C674" s="95"/>
      <c r="D674" s="95"/>
      <c r="E674" s="95"/>
      <c r="F674" s="95"/>
      <c r="G674" s="95"/>
      <c r="H674" s="95"/>
      <c r="I674" s="95"/>
      <c r="J674" s="95"/>
    </row>
    <row r="675" spans="2:10">
      <c r="B675" s="95"/>
      <c r="C675" s="95"/>
      <c r="D675" s="95"/>
      <c r="E675" s="95"/>
      <c r="F675" s="95"/>
      <c r="G675" s="95"/>
      <c r="H675" s="95"/>
      <c r="I675" s="95"/>
      <c r="J675" s="95"/>
    </row>
    <row r="676" spans="2:10">
      <c r="B676" s="95"/>
      <c r="C676" s="95"/>
      <c r="D676" s="95"/>
      <c r="E676" s="95"/>
      <c r="F676" s="95"/>
      <c r="G676" s="95"/>
      <c r="H676" s="95"/>
      <c r="I676" s="95"/>
      <c r="J676" s="95"/>
    </row>
    <row r="677" spans="2:10">
      <c r="B677" s="95"/>
      <c r="C677" s="95"/>
      <c r="D677" s="95"/>
      <c r="E677" s="95"/>
      <c r="F677" s="95"/>
      <c r="G677" s="95"/>
      <c r="H677" s="95"/>
      <c r="I677" s="95"/>
      <c r="J677" s="95"/>
    </row>
    <row r="678" spans="2:10">
      <c r="B678" s="95"/>
      <c r="C678" s="95"/>
      <c r="D678" s="95"/>
      <c r="E678" s="95"/>
      <c r="F678" s="95"/>
      <c r="G678" s="95"/>
      <c r="H678" s="95"/>
      <c r="I678" s="95"/>
      <c r="J678" s="95"/>
    </row>
    <row r="679" spans="2:10">
      <c r="B679" s="95"/>
      <c r="C679" s="95"/>
      <c r="D679" s="95"/>
      <c r="E679" s="95"/>
      <c r="F679" s="95"/>
      <c r="G679" s="95"/>
      <c r="H679" s="95"/>
      <c r="I679" s="95"/>
      <c r="J679" s="95"/>
    </row>
    <row r="680" spans="2:10">
      <c r="B680" s="95"/>
      <c r="C680" s="95"/>
      <c r="D680" s="95"/>
      <c r="E680" s="95"/>
      <c r="F680" s="95"/>
      <c r="G680" s="95"/>
      <c r="H680" s="95"/>
      <c r="I680" s="95"/>
      <c r="J680" s="95"/>
    </row>
    <row r="681" spans="2:10">
      <c r="B681" s="95"/>
      <c r="C681" s="95"/>
      <c r="D681" s="95"/>
      <c r="E681" s="95"/>
      <c r="F681" s="95"/>
      <c r="G681" s="95"/>
      <c r="H681" s="95"/>
      <c r="I681" s="95"/>
      <c r="J681" s="95"/>
    </row>
    <row r="682" spans="2:10">
      <c r="B682" s="95"/>
      <c r="C682" s="95"/>
      <c r="D682" s="95"/>
      <c r="E682" s="95"/>
      <c r="F682" s="95"/>
      <c r="G682" s="95"/>
      <c r="H682" s="95"/>
      <c r="I682" s="95"/>
      <c r="J682" s="95"/>
    </row>
    <row r="683" spans="2:10">
      <c r="B683" s="95"/>
      <c r="C683" s="95"/>
      <c r="D683" s="95"/>
      <c r="E683" s="95"/>
      <c r="F683" s="95"/>
      <c r="G683" s="95"/>
      <c r="H683" s="95"/>
      <c r="I683" s="95"/>
      <c r="J683" s="95"/>
    </row>
    <row r="684" spans="2:10">
      <c r="B684" s="95"/>
      <c r="C684" s="95"/>
      <c r="D684" s="95"/>
      <c r="E684" s="95"/>
      <c r="F684" s="95"/>
      <c r="G684" s="95"/>
      <c r="H684" s="95"/>
      <c r="I684" s="95"/>
      <c r="J684" s="95"/>
    </row>
    <row r="685" spans="2:10">
      <c r="B685" s="95"/>
      <c r="C685" s="95"/>
      <c r="D685" s="95"/>
      <c r="E685" s="95"/>
      <c r="F685" s="95"/>
      <c r="G685" s="95"/>
      <c r="H685" s="95"/>
      <c r="I685" s="95"/>
      <c r="J685" s="95"/>
    </row>
    <row r="686" spans="2:10">
      <c r="B686" s="95"/>
      <c r="C686" s="95"/>
      <c r="D686" s="95"/>
      <c r="E686" s="95"/>
      <c r="F686" s="95"/>
      <c r="G686" s="95"/>
      <c r="H686" s="95"/>
      <c r="I686" s="95"/>
      <c r="J686" s="95"/>
    </row>
    <row r="687" spans="2:10">
      <c r="B687" s="95"/>
      <c r="C687" s="95"/>
      <c r="D687" s="95"/>
      <c r="E687" s="95"/>
      <c r="F687" s="95"/>
      <c r="G687" s="95"/>
      <c r="H687" s="95"/>
      <c r="I687" s="95"/>
      <c r="J687" s="95"/>
    </row>
    <row r="688" spans="2:10">
      <c r="B688" s="95"/>
      <c r="C688" s="95"/>
      <c r="D688" s="95"/>
      <c r="E688" s="95"/>
      <c r="F688" s="95"/>
      <c r="G688" s="95"/>
      <c r="H688" s="95"/>
      <c r="I688" s="95"/>
      <c r="J688" s="95"/>
    </row>
    <row r="689" spans="2:10">
      <c r="B689" s="95"/>
      <c r="C689" s="95"/>
      <c r="D689" s="95"/>
      <c r="E689" s="95"/>
      <c r="F689" s="95"/>
      <c r="G689" s="95"/>
      <c r="H689" s="95"/>
      <c r="I689" s="95"/>
      <c r="J689" s="95"/>
    </row>
    <row r="690" spans="2:10">
      <c r="B690" s="95"/>
      <c r="C690" s="95"/>
      <c r="D690" s="95"/>
      <c r="E690" s="95"/>
      <c r="F690" s="95"/>
      <c r="G690" s="95"/>
      <c r="H690" s="95"/>
      <c r="I690" s="95"/>
      <c r="J690" s="95"/>
    </row>
    <row r="691" spans="2:10">
      <c r="B691" s="95"/>
      <c r="C691" s="95"/>
      <c r="D691" s="95"/>
      <c r="E691" s="95"/>
      <c r="F691" s="95"/>
      <c r="G691" s="95"/>
      <c r="H691" s="95"/>
      <c r="I691" s="95"/>
      <c r="J691" s="95"/>
    </row>
    <row r="692" spans="2:10">
      <c r="B692" s="95"/>
      <c r="C692" s="95"/>
      <c r="D692" s="95"/>
      <c r="E692" s="95"/>
      <c r="F692" s="95"/>
      <c r="G692" s="95"/>
      <c r="H692" s="95"/>
      <c r="I692" s="95"/>
      <c r="J692" s="95"/>
    </row>
    <row r="693" spans="2:10">
      <c r="B693" s="95"/>
      <c r="C693" s="95"/>
      <c r="D693" s="95"/>
      <c r="E693" s="95"/>
      <c r="F693" s="95"/>
      <c r="G693" s="95"/>
      <c r="H693" s="95"/>
      <c r="I693" s="95"/>
      <c r="J693" s="95"/>
    </row>
    <row r="694" spans="2:10">
      <c r="B694" s="95"/>
      <c r="C694" s="95"/>
      <c r="D694" s="95"/>
      <c r="E694" s="95"/>
      <c r="F694" s="95"/>
      <c r="G694" s="95"/>
      <c r="H694" s="95"/>
      <c r="I694" s="95"/>
      <c r="J694" s="95"/>
    </row>
    <row r="695" spans="2:10">
      <c r="B695" s="95"/>
      <c r="C695" s="95"/>
      <c r="D695" s="95"/>
      <c r="E695" s="95"/>
      <c r="F695" s="95"/>
      <c r="G695" s="95"/>
      <c r="H695" s="95"/>
      <c r="I695" s="95"/>
      <c r="J695" s="95"/>
    </row>
    <row r="696" spans="2:10">
      <c r="B696" s="95"/>
      <c r="C696" s="95"/>
      <c r="D696" s="95"/>
      <c r="E696" s="95"/>
      <c r="F696" s="95"/>
      <c r="G696" s="95"/>
      <c r="H696" s="95"/>
      <c r="I696" s="95"/>
      <c r="J696" s="95"/>
    </row>
    <row r="697" spans="2:10">
      <c r="B697" s="95"/>
      <c r="C697" s="95"/>
      <c r="D697" s="95"/>
      <c r="E697" s="95"/>
      <c r="F697" s="95"/>
      <c r="G697" s="95"/>
      <c r="H697" s="95"/>
      <c r="I697" s="95"/>
      <c r="J697" s="95"/>
    </row>
    <row r="698" spans="2:10">
      <c r="B698" s="95"/>
      <c r="C698" s="95"/>
      <c r="D698" s="95"/>
      <c r="E698" s="95"/>
      <c r="F698" s="95"/>
      <c r="G698" s="95"/>
      <c r="H698" s="95"/>
      <c r="I698" s="95"/>
      <c r="J698" s="95"/>
    </row>
    <row r="699" spans="2:10">
      <c r="B699" s="95"/>
      <c r="C699" s="95"/>
      <c r="D699" s="95"/>
      <c r="E699" s="95"/>
      <c r="F699" s="95"/>
      <c r="G699" s="95"/>
      <c r="H699" s="95"/>
      <c r="I699" s="95"/>
      <c r="J699" s="95"/>
    </row>
    <row r="700" spans="2:10">
      <c r="B700" s="95"/>
      <c r="C700" s="95"/>
      <c r="D700" s="95"/>
      <c r="E700" s="95"/>
      <c r="F700" s="95"/>
      <c r="G700" s="95"/>
      <c r="H700" s="95"/>
      <c r="I700" s="95"/>
      <c r="J700" s="95"/>
    </row>
    <row r="701" spans="2:10">
      <c r="B701" s="95"/>
      <c r="C701" s="95"/>
      <c r="D701" s="95"/>
      <c r="E701" s="95"/>
      <c r="F701" s="95"/>
      <c r="G701" s="95"/>
      <c r="H701" s="95"/>
      <c r="I701" s="95"/>
      <c r="J701" s="95"/>
    </row>
    <row r="702" spans="2:10">
      <c r="B702" s="95"/>
      <c r="C702" s="95"/>
      <c r="D702" s="95"/>
      <c r="E702" s="95"/>
      <c r="F702" s="95"/>
      <c r="G702" s="95"/>
      <c r="H702" s="95"/>
      <c r="I702" s="95"/>
      <c r="J702" s="95"/>
    </row>
    <row r="703" spans="2:10">
      <c r="B703" s="95"/>
      <c r="C703" s="95"/>
      <c r="D703" s="95"/>
      <c r="E703" s="95"/>
      <c r="F703" s="95"/>
      <c r="G703" s="95"/>
      <c r="H703" s="95"/>
      <c r="I703" s="95"/>
      <c r="J703" s="95"/>
    </row>
    <row r="704" spans="2:10">
      <c r="B704" s="95"/>
      <c r="C704" s="95"/>
      <c r="D704" s="95"/>
      <c r="E704" s="95"/>
      <c r="F704" s="95"/>
      <c r="G704" s="95"/>
      <c r="H704" s="95"/>
      <c r="I704" s="95"/>
      <c r="J704" s="95"/>
    </row>
    <row r="705" spans="2:10">
      <c r="B705" s="95"/>
      <c r="C705" s="95"/>
      <c r="D705" s="95"/>
      <c r="E705" s="95"/>
      <c r="F705" s="95"/>
      <c r="G705" s="95"/>
      <c r="H705" s="95"/>
      <c r="I705" s="95"/>
      <c r="J705" s="95"/>
    </row>
    <row r="706" spans="2:10">
      <c r="B706" s="95"/>
      <c r="C706" s="95"/>
      <c r="D706" s="95"/>
      <c r="E706" s="95"/>
      <c r="F706" s="95"/>
      <c r="G706" s="95"/>
      <c r="H706" s="95"/>
      <c r="I706" s="95"/>
      <c r="J706" s="95"/>
    </row>
    <row r="707" spans="2:10">
      <c r="B707" s="95"/>
      <c r="C707" s="95"/>
      <c r="D707" s="95"/>
      <c r="E707" s="95"/>
      <c r="F707" s="95"/>
      <c r="G707" s="95"/>
      <c r="H707" s="95"/>
      <c r="I707" s="95"/>
      <c r="J707" s="95"/>
    </row>
    <row r="708" spans="2:10">
      <c r="B708" s="95"/>
      <c r="C708" s="95"/>
      <c r="D708" s="95"/>
      <c r="E708" s="95"/>
      <c r="F708" s="95"/>
      <c r="G708" s="95"/>
      <c r="H708" s="95"/>
      <c r="I708" s="95"/>
      <c r="J708" s="95"/>
    </row>
    <row r="709" spans="2:10">
      <c r="B709" s="95"/>
      <c r="C709" s="95"/>
      <c r="D709" s="95"/>
      <c r="E709" s="95"/>
      <c r="F709" s="95"/>
      <c r="G709" s="95"/>
      <c r="H709" s="95"/>
      <c r="I709" s="95"/>
      <c r="J709" s="95"/>
    </row>
    <row r="710" spans="2:10">
      <c r="B710" s="95"/>
      <c r="C710" s="95"/>
      <c r="D710" s="95"/>
      <c r="E710" s="95"/>
      <c r="F710" s="95"/>
      <c r="G710" s="95"/>
      <c r="H710" s="95"/>
      <c r="I710" s="95"/>
      <c r="J710" s="95"/>
    </row>
    <row r="711" spans="2:10">
      <c r="B711" s="95"/>
      <c r="C711" s="95"/>
      <c r="D711" s="95"/>
      <c r="E711" s="95"/>
      <c r="F711" s="95"/>
      <c r="G711" s="95"/>
      <c r="H711" s="95"/>
      <c r="I711" s="95"/>
      <c r="J711" s="95"/>
    </row>
    <row r="712" spans="2:10">
      <c r="B712" s="95"/>
      <c r="C712" s="95"/>
      <c r="D712" s="95"/>
      <c r="E712" s="95"/>
      <c r="F712" s="95"/>
      <c r="G712" s="95"/>
      <c r="H712" s="95"/>
      <c r="I712" s="95"/>
      <c r="J712" s="95"/>
    </row>
    <row r="713" spans="2:10">
      <c r="B713" s="95"/>
      <c r="C713" s="95"/>
      <c r="D713" s="95"/>
      <c r="E713" s="95"/>
      <c r="F713" s="95"/>
      <c r="G713" s="95"/>
      <c r="H713" s="95"/>
      <c r="I713" s="95"/>
      <c r="J713" s="95"/>
    </row>
    <row r="714" spans="2:10">
      <c r="B714" s="95"/>
      <c r="C714" s="95"/>
      <c r="D714" s="95"/>
      <c r="E714" s="95"/>
      <c r="F714" s="95"/>
      <c r="G714" s="95"/>
      <c r="H714" s="95"/>
      <c r="I714" s="95"/>
      <c r="J714" s="95"/>
    </row>
    <row r="715" spans="2:10">
      <c r="B715" s="95"/>
      <c r="C715" s="95"/>
      <c r="D715" s="95"/>
      <c r="E715" s="95"/>
      <c r="F715" s="95"/>
      <c r="G715" s="95"/>
      <c r="H715" s="95"/>
      <c r="I715" s="95"/>
      <c r="J715" s="95"/>
    </row>
    <row r="716" spans="2:10">
      <c r="B716" s="95"/>
      <c r="C716" s="95"/>
      <c r="D716" s="95"/>
      <c r="E716" s="95"/>
      <c r="F716" s="95"/>
      <c r="G716" s="95"/>
      <c r="H716" s="95"/>
      <c r="I716" s="95"/>
      <c r="J716" s="95"/>
    </row>
    <row r="717" spans="2:10">
      <c r="B717" s="95"/>
      <c r="C717" s="95"/>
      <c r="D717" s="95"/>
      <c r="E717" s="95"/>
      <c r="F717" s="95"/>
      <c r="G717" s="95"/>
      <c r="H717" s="95"/>
      <c r="I717" s="95"/>
      <c r="J717" s="95"/>
    </row>
    <row r="718" spans="2:10">
      <c r="B718" s="95"/>
      <c r="C718" s="95"/>
      <c r="D718" s="95"/>
      <c r="E718" s="95"/>
      <c r="F718" s="95"/>
      <c r="G718" s="95"/>
      <c r="H718" s="95"/>
      <c r="I718" s="95"/>
      <c r="J718" s="95"/>
    </row>
    <row r="719" spans="2:10">
      <c r="B719" s="95"/>
      <c r="C719" s="95"/>
      <c r="D719" s="95"/>
      <c r="E719" s="95"/>
      <c r="F719" s="95"/>
      <c r="G719" s="95"/>
      <c r="H719" s="95"/>
      <c r="I719" s="95"/>
      <c r="J719" s="95"/>
    </row>
    <row r="720" spans="2:10">
      <c r="B720" s="95"/>
      <c r="C720" s="95"/>
      <c r="D720" s="95"/>
      <c r="E720" s="95"/>
      <c r="F720" s="95"/>
      <c r="G720" s="95"/>
      <c r="H720" s="95"/>
      <c r="I720" s="95"/>
      <c r="J720" s="95"/>
    </row>
    <row r="721" spans="2:10">
      <c r="B721" s="95"/>
      <c r="C721" s="95"/>
      <c r="D721" s="95"/>
      <c r="E721" s="95"/>
      <c r="F721" s="95"/>
      <c r="G721" s="95"/>
      <c r="H721" s="95"/>
      <c r="I721" s="95"/>
      <c r="J721" s="95"/>
    </row>
    <row r="722" spans="2:10">
      <c r="B722" s="95"/>
      <c r="C722" s="95"/>
      <c r="D722" s="95"/>
      <c r="E722" s="95"/>
      <c r="F722" s="95"/>
      <c r="G722" s="95"/>
      <c r="H722" s="95"/>
      <c r="I722" s="95"/>
      <c r="J722" s="95"/>
    </row>
    <row r="723" spans="2:10">
      <c r="B723" s="95"/>
      <c r="C723" s="95"/>
      <c r="D723" s="95"/>
      <c r="E723" s="95"/>
      <c r="F723" s="95"/>
      <c r="G723" s="95"/>
      <c r="H723" s="95"/>
      <c r="I723" s="95"/>
      <c r="J723" s="95"/>
    </row>
    <row r="724" spans="2:10">
      <c r="B724" s="95"/>
      <c r="C724" s="95"/>
      <c r="D724" s="95"/>
      <c r="E724" s="95"/>
      <c r="F724" s="95"/>
      <c r="G724" s="95"/>
      <c r="H724" s="95"/>
      <c r="I724" s="95"/>
      <c r="J724" s="95"/>
    </row>
    <row r="725" spans="2:10">
      <c r="B725" s="95"/>
      <c r="C725" s="95"/>
      <c r="D725" s="95"/>
      <c r="E725" s="95"/>
      <c r="F725" s="95"/>
      <c r="G725" s="95"/>
      <c r="H725" s="95"/>
      <c r="I725" s="95"/>
      <c r="J725" s="95"/>
    </row>
    <row r="726" spans="2:10">
      <c r="B726" s="95"/>
      <c r="C726" s="95"/>
      <c r="D726" s="95"/>
      <c r="E726" s="95"/>
      <c r="F726" s="95"/>
      <c r="G726" s="95"/>
      <c r="H726" s="95"/>
      <c r="I726" s="95"/>
      <c r="J726" s="95"/>
    </row>
    <row r="727" spans="2:10">
      <c r="B727" s="95"/>
      <c r="C727" s="95"/>
      <c r="D727" s="95"/>
      <c r="E727" s="95"/>
      <c r="F727" s="95"/>
      <c r="G727" s="95"/>
      <c r="H727" s="95"/>
      <c r="I727" s="95"/>
      <c r="J727" s="95"/>
    </row>
    <row r="728" spans="2:10">
      <c r="B728" s="95"/>
      <c r="C728" s="95"/>
      <c r="D728" s="95"/>
      <c r="E728" s="95"/>
      <c r="F728" s="95"/>
      <c r="G728" s="95"/>
      <c r="H728" s="95"/>
      <c r="I728" s="95"/>
      <c r="J728" s="95"/>
    </row>
    <row r="729" spans="2:10">
      <c r="B729" s="95"/>
      <c r="C729" s="95"/>
      <c r="D729" s="95"/>
      <c r="E729" s="95"/>
      <c r="F729" s="95"/>
      <c r="G729" s="95"/>
      <c r="H729" s="95"/>
      <c r="I729" s="95"/>
      <c r="J729" s="95"/>
    </row>
    <row r="730" spans="2:10">
      <c r="B730" s="95"/>
      <c r="C730" s="95"/>
      <c r="D730" s="95"/>
      <c r="E730" s="95"/>
      <c r="F730" s="95"/>
      <c r="G730" s="95"/>
      <c r="H730" s="95"/>
      <c r="I730" s="95"/>
      <c r="J730" s="95"/>
    </row>
    <row r="731" spans="2:10">
      <c r="B731" s="95"/>
      <c r="C731" s="95"/>
      <c r="D731" s="95"/>
      <c r="E731" s="95"/>
      <c r="F731" s="95"/>
      <c r="G731" s="95"/>
      <c r="H731" s="95"/>
      <c r="I731" s="95"/>
      <c r="J731" s="95"/>
    </row>
    <row r="732" spans="2:10">
      <c r="B732" s="95"/>
      <c r="C732" s="95"/>
      <c r="D732" s="95"/>
      <c r="E732" s="95"/>
      <c r="F732" s="95"/>
      <c r="G732" s="95"/>
      <c r="H732" s="95"/>
      <c r="I732" s="95"/>
      <c r="J732" s="95"/>
    </row>
    <row r="733" spans="2:10">
      <c r="B733" s="95"/>
      <c r="C733" s="95"/>
      <c r="D733" s="95"/>
      <c r="E733" s="95"/>
      <c r="F733" s="95"/>
      <c r="G733" s="95"/>
      <c r="H733" s="95"/>
      <c r="I733" s="95"/>
      <c r="J733" s="95"/>
    </row>
    <row r="734" spans="2:10">
      <c r="B734" s="95"/>
      <c r="C734" s="95"/>
      <c r="D734" s="95"/>
      <c r="E734" s="95"/>
      <c r="F734" s="95"/>
      <c r="G734" s="95"/>
      <c r="H734" s="95"/>
      <c r="I734" s="95"/>
      <c r="J734" s="95"/>
    </row>
    <row r="735" spans="2:10">
      <c r="B735" s="95"/>
      <c r="C735" s="95"/>
      <c r="D735" s="95"/>
      <c r="E735" s="95"/>
      <c r="F735" s="95"/>
      <c r="G735" s="95"/>
      <c r="H735" s="95"/>
      <c r="I735" s="95"/>
      <c r="J735" s="95"/>
    </row>
    <row r="736" spans="2:10">
      <c r="B736" s="95"/>
      <c r="C736" s="95"/>
      <c r="D736" s="95"/>
      <c r="E736" s="95"/>
      <c r="F736" s="95"/>
      <c r="G736" s="95"/>
      <c r="H736" s="95"/>
      <c r="I736" s="95"/>
      <c r="J736" s="95"/>
    </row>
    <row r="737" spans="2:10">
      <c r="B737" s="95"/>
      <c r="C737" s="95"/>
      <c r="D737" s="95"/>
      <c r="E737" s="95"/>
      <c r="F737" s="95"/>
      <c r="G737" s="95"/>
      <c r="H737" s="95"/>
      <c r="I737" s="95"/>
      <c r="J737" s="95"/>
    </row>
    <row r="738" spans="2:10">
      <c r="B738" s="95"/>
      <c r="C738" s="95"/>
      <c r="D738" s="95"/>
      <c r="E738" s="95"/>
      <c r="F738" s="95"/>
      <c r="G738" s="95"/>
      <c r="H738" s="95"/>
      <c r="I738" s="95"/>
      <c r="J738" s="95"/>
    </row>
    <row r="739" spans="2:10">
      <c r="B739" s="95"/>
      <c r="C739" s="95"/>
      <c r="D739" s="95"/>
      <c r="E739" s="95"/>
      <c r="F739" s="95"/>
      <c r="G739" s="95"/>
      <c r="H739" s="95"/>
      <c r="I739" s="95"/>
      <c r="J739" s="95"/>
    </row>
    <row r="740" spans="2:10">
      <c r="B740" s="95"/>
      <c r="C740" s="95"/>
      <c r="D740" s="95"/>
      <c r="E740" s="95"/>
      <c r="F740" s="95"/>
      <c r="G740" s="95"/>
      <c r="H740" s="95"/>
      <c r="I740" s="95"/>
      <c r="J740" s="95"/>
    </row>
    <row r="741" spans="2:10">
      <c r="B741" s="95"/>
      <c r="C741" s="95"/>
      <c r="D741" s="95"/>
      <c r="E741" s="95"/>
      <c r="F741" s="95"/>
      <c r="G741" s="95"/>
      <c r="H741" s="95"/>
      <c r="I741" s="95"/>
      <c r="J741" s="95"/>
    </row>
    <row r="742" spans="2:10">
      <c r="B742" s="95"/>
      <c r="C742" s="95"/>
      <c r="D742" s="95"/>
      <c r="E742" s="95"/>
      <c r="F742" s="95"/>
      <c r="G742" s="95"/>
      <c r="H742" s="95"/>
      <c r="I742" s="95"/>
      <c r="J742" s="95"/>
    </row>
    <row r="743" spans="2:10">
      <c r="B743" s="95"/>
      <c r="C743" s="95"/>
      <c r="D743" s="95"/>
      <c r="E743" s="95"/>
      <c r="F743" s="95"/>
      <c r="G743" s="95"/>
      <c r="H743" s="95"/>
      <c r="I743" s="95"/>
      <c r="J743" s="95"/>
    </row>
    <row r="744" spans="2:10">
      <c r="B744" s="95"/>
      <c r="C744" s="95"/>
      <c r="D744" s="95"/>
      <c r="E744" s="95"/>
      <c r="F744" s="95"/>
      <c r="G744" s="95"/>
      <c r="H744" s="95"/>
      <c r="I744" s="95"/>
      <c r="J744" s="95"/>
    </row>
    <row r="745" spans="2:10">
      <c r="B745" s="95"/>
      <c r="C745" s="95"/>
      <c r="D745" s="95"/>
      <c r="E745" s="95"/>
      <c r="F745" s="95"/>
      <c r="G745" s="95"/>
      <c r="H745" s="95"/>
      <c r="I745" s="95"/>
      <c r="J745" s="95"/>
    </row>
    <row r="746" spans="2:10">
      <c r="B746" s="95"/>
      <c r="C746" s="95"/>
      <c r="D746" s="95"/>
      <c r="E746" s="95"/>
      <c r="F746" s="95"/>
      <c r="G746" s="95"/>
      <c r="H746" s="95"/>
      <c r="I746" s="95"/>
      <c r="J746" s="95"/>
    </row>
    <row r="747" spans="2:10">
      <c r="B747" s="95"/>
      <c r="C747" s="95"/>
      <c r="D747" s="95"/>
      <c r="E747" s="95"/>
      <c r="F747" s="95"/>
      <c r="G747" s="95"/>
      <c r="H747" s="95"/>
      <c r="I747" s="95"/>
      <c r="J747" s="95"/>
    </row>
    <row r="748" spans="2:10">
      <c r="B748" s="95"/>
      <c r="C748" s="95"/>
      <c r="D748" s="95"/>
      <c r="E748" s="95"/>
      <c r="F748" s="95"/>
      <c r="G748" s="95"/>
      <c r="H748" s="95"/>
      <c r="I748" s="95"/>
      <c r="J748" s="95"/>
    </row>
    <row r="749" spans="2:10">
      <c r="B749" s="95"/>
      <c r="C749" s="95"/>
      <c r="D749" s="95"/>
      <c r="E749" s="95"/>
      <c r="F749" s="95"/>
      <c r="G749" s="95"/>
      <c r="H749" s="95"/>
      <c r="I749" s="95"/>
      <c r="J749" s="95"/>
    </row>
    <row r="750" spans="2:10">
      <c r="B750" s="95"/>
      <c r="C750" s="95"/>
      <c r="D750" s="95"/>
      <c r="E750" s="95"/>
      <c r="F750" s="95"/>
      <c r="G750" s="95"/>
      <c r="H750" s="95"/>
      <c r="I750" s="95"/>
      <c r="J750" s="95"/>
    </row>
    <row r="751" spans="2:10">
      <c r="B751" s="95"/>
      <c r="C751" s="95"/>
      <c r="D751" s="95"/>
      <c r="E751" s="95"/>
      <c r="F751" s="95"/>
      <c r="G751" s="95"/>
      <c r="H751" s="95"/>
      <c r="I751" s="95"/>
      <c r="J751" s="95"/>
    </row>
    <row r="752" spans="2:10">
      <c r="B752" s="95"/>
      <c r="C752" s="95"/>
      <c r="D752" s="95"/>
      <c r="E752" s="95"/>
      <c r="F752" s="95"/>
      <c r="G752" s="95"/>
      <c r="H752" s="95"/>
      <c r="I752" s="95"/>
      <c r="J752" s="95"/>
    </row>
    <row r="753" spans="2:10">
      <c r="B753" s="95"/>
      <c r="C753" s="95"/>
      <c r="D753" s="95"/>
      <c r="E753" s="95"/>
      <c r="F753" s="95"/>
      <c r="G753" s="95"/>
      <c r="H753" s="95"/>
      <c r="I753" s="95"/>
      <c r="J753" s="95"/>
    </row>
    <row r="754" spans="2:10">
      <c r="B754" s="95"/>
      <c r="C754" s="95"/>
      <c r="D754" s="95"/>
      <c r="E754" s="95"/>
      <c r="F754" s="95"/>
      <c r="G754" s="95"/>
      <c r="H754" s="95"/>
      <c r="I754" s="95"/>
      <c r="J754" s="95"/>
    </row>
    <row r="755" spans="2:10">
      <c r="B755" s="95"/>
      <c r="C755" s="95"/>
      <c r="D755" s="95"/>
      <c r="E755" s="95"/>
      <c r="F755" s="95"/>
      <c r="G755" s="95"/>
      <c r="H755" s="95"/>
      <c r="I755" s="95"/>
      <c r="J755" s="95"/>
    </row>
    <row r="756" spans="2:10">
      <c r="B756" s="95"/>
      <c r="C756" s="95"/>
      <c r="D756" s="95"/>
      <c r="E756" s="95"/>
      <c r="F756" s="95"/>
      <c r="G756" s="95"/>
      <c r="H756" s="95"/>
      <c r="I756" s="95"/>
      <c r="J756" s="95"/>
    </row>
    <row r="757" spans="2:10">
      <c r="B757" s="95"/>
      <c r="C757" s="95"/>
      <c r="D757" s="95"/>
      <c r="E757" s="95"/>
      <c r="F757" s="95"/>
      <c r="G757" s="95"/>
      <c r="H757" s="95"/>
      <c r="I757" s="95"/>
      <c r="J757" s="95"/>
    </row>
    <row r="758" spans="2:10">
      <c r="B758" s="95"/>
      <c r="C758" s="95"/>
      <c r="D758" s="95"/>
      <c r="E758" s="95"/>
      <c r="F758" s="95"/>
      <c r="G758" s="95"/>
      <c r="H758" s="95"/>
      <c r="I758" s="95"/>
      <c r="J758" s="95"/>
    </row>
    <row r="759" spans="2:10">
      <c r="B759" s="95"/>
      <c r="C759" s="95"/>
      <c r="D759" s="95"/>
      <c r="E759" s="95"/>
      <c r="F759" s="95"/>
      <c r="G759" s="95"/>
      <c r="H759" s="95"/>
      <c r="I759" s="95"/>
      <c r="J759" s="95"/>
    </row>
    <row r="760" spans="2:10">
      <c r="B760" s="95"/>
      <c r="C760" s="95"/>
      <c r="D760" s="95"/>
      <c r="E760" s="95"/>
      <c r="F760" s="95"/>
      <c r="G760" s="95"/>
      <c r="H760" s="95"/>
      <c r="I760" s="95"/>
      <c r="J760" s="95"/>
    </row>
    <row r="761" spans="2:10">
      <c r="B761" s="95"/>
      <c r="C761" s="95"/>
      <c r="D761" s="95"/>
      <c r="E761" s="95"/>
      <c r="F761" s="95"/>
      <c r="G761" s="95"/>
      <c r="H761" s="95"/>
      <c r="I761" s="95"/>
      <c r="J761" s="95"/>
    </row>
    <row r="762" spans="2:10">
      <c r="B762" s="95"/>
      <c r="C762" s="95"/>
      <c r="D762" s="95"/>
      <c r="E762" s="95"/>
      <c r="F762" s="95"/>
      <c r="G762" s="95"/>
      <c r="H762" s="95"/>
      <c r="I762" s="95"/>
      <c r="J762" s="95"/>
    </row>
    <row r="763" spans="2:10">
      <c r="B763" s="95"/>
      <c r="C763" s="95"/>
      <c r="D763" s="95"/>
      <c r="E763" s="95"/>
      <c r="F763" s="95"/>
      <c r="G763" s="95"/>
      <c r="H763" s="95"/>
      <c r="I763" s="95"/>
      <c r="J763" s="95"/>
    </row>
    <row r="764" spans="2:10">
      <c r="B764" s="95"/>
      <c r="C764" s="95"/>
      <c r="D764" s="95"/>
      <c r="E764" s="95"/>
      <c r="F764" s="95"/>
      <c r="G764" s="95"/>
      <c r="H764" s="95"/>
      <c r="I764" s="95"/>
      <c r="J764" s="95"/>
    </row>
    <row r="765" spans="2:10">
      <c r="B765" s="95"/>
      <c r="C765" s="95"/>
      <c r="D765" s="95"/>
      <c r="E765" s="95"/>
      <c r="F765" s="95"/>
      <c r="G765" s="95"/>
      <c r="H765" s="95"/>
      <c r="I765" s="95"/>
      <c r="J765" s="95"/>
    </row>
    <row r="766" spans="2:10">
      <c r="B766" s="95"/>
      <c r="C766" s="95"/>
      <c r="D766" s="95"/>
      <c r="E766" s="95"/>
      <c r="F766" s="95"/>
      <c r="G766" s="95"/>
      <c r="H766" s="95"/>
      <c r="I766" s="95"/>
      <c r="J766" s="95"/>
    </row>
    <row r="767" spans="2:10">
      <c r="B767" s="95"/>
      <c r="C767" s="95"/>
      <c r="D767" s="95"/>
      <c r="E767" s="95"/>
      <c r="F767" s="95"/>
      <c r="G767" s="95"/>
      <c r="H767" s="95"/>
      <c r="I767" s="95"/>
      <c r="J767" s="95"/>
    </row>
    <row r="768" spans="2:10">
      <c r="B768" s="95"/>
      <c r="C768" s="95"/>
      <c r="D768" s="95"/>
      <c r="E768" s="95"/>
      <c r="F768" s="95"/>
      <c r="G768" s="95"/>
      <c r="H768" s="95"/>
      <c r="I768" s="95"/>
      <c r="J768" s="95"/>
    </row>
    <row r="769" spans="2:10">
      <c r="B769" s="95"/>
      <c r="C769" s="95"/>
      <c r="D769" s="95"/>
      <c r="E769" s="95"/>
      <c r="F769" s="95"/>
      <c r="G769" s="95"/>
      <c r="H769" s="95"/>
      <c r="I769" s="95"/>
      <c r="J769" s="95"/>
    </row>
    <row r="770" spans="2:10">
      <c r="B770" s="95"/>
      <c r="C770" s="95"/>
      <c r="D770" s="95"/>
      <c r="E770" s="95"/>
      <c r="F770" s="95"/>
      <c r="G770" s="95"/>
      <c r="H770" s="95"/>
      <c r="I770" s="95"/>
      <c r="J770" s="95"/>
    </row>
    <row r="771" spans="2:10">
      <c r="B771" s="95"/>
      <c r="C771" s="95"/>
      <c r="D771" s="95"/>
      <c r="E771" s="95"/>
      <c r="F771" s="95"/>
      <c r="G771" s="95"/>
      <c r="H771" s="95"/>
      <c r="I771" s="95"/>
      <c r="J771" s="95"/>
    </row>
    <row r="772" spans="2:10">
      <c r="B772" s="95"/>
      <c r="C772" s="95"/>
      <c r="D772" s="95"/>
      <c r="E772" s="95"/>
      <c r="F772" s="95"/>
      <c r="G772" s="95"/>
      <c r="H772" s="95"/>
      <c r="I772" s="95"/>
      <c r="J772" s="95"/>
    </row>
    <row r="773" spans="2:10">
      <c r="B773" s="95"/>
      <c r="C773" s="95"/>
      <c r="D773" s="95"/>
      <c r="E773" s="95"/>
      <c r="F773" s="95"/>
      <c r="G773" s="95"/>
      <c r="H773" s="95"/>
      <c r="I773" s="95"/>
      <c r="J773" s="95"/>
    </row>
    <row r="774" spans="2:10">
      <c r="B774" s="95"/>
      <c r="C774" s="95"/>
      <c r="D774" s="95"/>
      <c r="E774" s="95"/>
      <c r="F774" s="95"/>
      <c r="G774" s="95"/>
      <c r="H774" s="95"/>
      <c r="I774" s="95"/>
      <c r="J774" s="95"/>
    </row>
    <row r="775" spans="2:10">
      <c r="B775" s="95"/>
      <c r="C775" s="95"/>
      <c r="D775" s="95"/>
      <c r="E775" s="95"/>
      <c r="F775" s="95"/>
      <c r="G775" s="95"/>
      <c r="H775" s="95"/>
      <c r="I775" s="95"/>
      <c r="J775" s="95"/>
    </row>
    <row r="776" spans="2:10">
      <c r="B776" s="95"/>
      <c r="C776" s="95"/>
      <c r="D776" s="95"/>
      <c r="E776" s="95"/>
      <c r="F776" s="95"/>
      <c r="G776" s="95"/>
      <c r="H776" s="95"/>
      <c r="I776" s="95"/>
      <c r="J776" s="95"/>
    </row>
    <row r="777" spans="2:10">
      <c r="B777" s="95"/>
      <c r="C777" s="95"/>
      <c r="D777" s="95"/>
      <c r="E777" s="95"/>
      <c r="F777" s="95"/>
      <c r="G777" s="95"/>
      <c r="H777" s="95"/>
      <c r="I777" s="95"/>
      <c r="J777" s="95"/>
    </row>
    <row r="778" spans="2:10">
      <c r="B778" s="95"/>
      <c r="C778" s="95"/>
      <c r="D778" s="95"/>
      <c r="E778" s="95"/>
      <c r="F778" s="95"/>
      <c r="G778" s="95"/>
      <c r="H778" s="95"/>
      <c r="I778" s="95"/>
      <c r="J778" s="95"/>
    </row>
    <row r="779" spans="2:10">
      <c r="B779" s="95"/>
      <c r="C779" s="95"/>
      <c r="D779" s="95"/>
      <c r="E779" s="95"/>
      <c r="F779" s="95"/>
      <c r="G779" s="95"/>
      <c r="H779" s="95"/>
      <c r="I779" s="95"/>
      <c r="J779" s="95"/>
    </row>
    <row r="780" spans="2:10">
      <c r="B780" s="95"/>
      <c r="C780" s="95"/>
      <c r="D780" s="95"/>
      <c r="E780" s="95"/>
      <c r="F780" s="95"/>
      <c r="G780" s="95"/>
      <c r="H780" s="95"/>
      <c r="I780" s="95"/>
      <c r="J780" s="95"/>
    </row>
    <row r="781" spans="2:10">
      <c r="B781" s="95"/>
      <c r="C781" s="95"/>
      <c r="D781" s="95"/>
      <c r="E781" s="95"/>
      <c r="F781" s="95"/>
      <c r="G781" s="95"/>
      <c r="H781" s="95"/>
      <c r="I781" s="95"/>
      <c r="J781" s="95"/>
    </row>
    <row r="782" spans="2:10">
      <c r="B782" s="95"/>
      <c r="C782" s="95"/>
      <c r="D782" s="95"/>
      <c r="E782" s="95"/>
      <c r="F782" s="95"/>
      <c r="G782" s="95"/>
      <c r="H782" s="95"/>
      <c r="I782" s="95"/>
      <c r="J782" s="95"/>
    </row>
    <row r="783" spans="2:10">
      <c r="B783" s="95"/>
      <c r="C783" s="95"/>
      <c r="D783" s="95"/>
      <c r="E783" s="95"/>
      <c r="F783" s="95"/>
      <c r="G783" s="95"/>
      <c r="H783" s="95"/>
      <c r="I783" s="95"/>
      <c r="J783" s="95"/>
    </row>
    <row r="784" spans="2:10">
      <c r="B784" s="95"/>
      <c r="C784" s="95"/>
      <c r="D784" s="95"/>
      <c r="E784" s="95"/>
      <c r="F784" s="95"/>
      <c r="G784" s="95"/>
      <c r="H784" s="95"/>
      <c r="I784" s="95"/>
      <c r="J784" s="95"/>
    </row>
    <row r="785" spans="2:10">
      <c r="B785" s="95"/>
      <c r="C785" s="95"/>
      <c r="D785" s="95"/>
      <c r="E785" s="95"/>
      <c r="F785" s="95"/>
      <c r="G785" s="95"/>
      <c r="H785" s="95"/>
      <c r="I785" s="95"/>
      <c r="J785" s="95"/>
    </row>
    <row r="786" spans="2:10">
      <c r="B786" s="95"/>
      <c r="C786" s="95"/>
      <c r="D786" s="95"/>
      <c r="E786" s="95"/>
      <c r="F786" s="95"/>
      <c r="G786" s="95"/>
      <c r="H786" s="95"/>
      <c r="I786" s="95"/>
      <c r="J786" s="95"/>
    </row>
    <row r="787" spans="2:10">
      <c r="B787" s="95"/>
      <c r="C787" s="95"/>
      <c r="D787" s="95"/>
      <c r="E787" s="95"/>
      <c r="F787" s="95"/>
      <c r="G787" s="95"/>
      <c r="H787" s="95"/>
      <c r="I787" s="95"/>
      <c r="J787" s="95"/>
    </row>
    <row r="788" spans="2:10">
      <c r="B788" s="95"/>
      <c r="C788" s="95"/>
      <c r="D788" s="95"/>
      <c r="E788" s="95"/>
      <c r="F788" s="95"/>
      <c r="G788" s="95"/>
      <c r="H788" s="95"/>
      <c r="I788" s="95"/>
      <c r="J788" s="95"/>
    </row>
    <row r="789" spans="2:10">
      <c r="B789" s="95"/>
      <c r="C789" s="95"/>
      <c r="D789" s="95"/>
      <c r="E789" s="95"/>
      <c r="F789" s="95"/>
      <c r="G789" s="95"/>
      <c r="H789" s="95"/>
      <c r="I789" s="95"/>
      <c r="J789" s="95"/>
    </row>
    <row r="790" spans="2:10">
      <c r="B790" s="95"/>
      <c r="C790" s="95"/>
      <c r="D790" s="95"/>
      <c r="E790" s="95"/>
      <c r="F790" s="95"/>
      <c r="G790" s="95"/>
      <c r="H790" s="95"/>
      <c r="I790" s="95"/>
      <c r="J790" s="95"/>
    </row>
    <row r="791" spans="2:10">
      <c r="B791" s="95"/>
      <c r="C791" s="95"/>
      <c r="D791" s="95"/>
      <c r="E791" s="95"/>
      <c r="F791" s="95"/>
      <c r="G791" s="95"/>
      <c r="H791" s="95"/>
      <c r="I791" s="95"/>
      <c r="J791" s="95"/>
    </row>
    <row r="792" spans="2:10">
      <c r="B792" s="95"/>
      <c r="C792" s="95"/>
      <c r="D792" s="95"/>
      <c r="E792" s="95"/>
      <c r="F792" s="95"/>
      <c r="G792" s="95"/>
      <c r="H792" s="95"/>
      <c r="I792" s="95"/>
      <c r="J792" s="95"/>
    </row>
    <row r="793" spans="2:10">
      <c r="B793" s="95"/>
      <c r="C793" s="95"/>
      <c r="D793" s="95"/>
      <c r="E793" s="95"/>
      <c r="F793" s="95"/>
      <c r="G793" s="95"/>
      <c r="H793" s="95"/>
      <c r="I793" s="95"/>
      <c r="J793" s="95"/>
    </row>
    <row r="794" spans="2:10">
      <c r="B794" s="95"/>
      <c r="C794" s="95"/>
      <c r="D794" s="95"/>
      <c r="E794" s="95"/>
      <c r="F794" s="95"/>
      <c r="G794" s="95"/>
      <c r="H794" s="95"/>
      <c r="I794" s="95"/>
      <c r="J794" s="95"/>
    </row>
    <row r="795" spans="2:10">
      <c r="B795" s="95"/>
      <c r="C795" s="95"/>
      <c r="D795" s="95"/>
      <c r="E795" s="95"/>
      <c r="F795" s="95"/>
      <c r="G795" s="95"/>
      <c r="H795" s="95"/>
      <c r="I795" s="95"/>
      <c r="J795" s="95"/>
    </row>
    <row r="796" spans="2:10">
      <c r="B796" s="95"/>
      <c r="C796" s="95"/>
      <c r="D796" s="95"/>
      <c r="E796" s="95"/>
      <c r="F796" s="95"/>
      <c r="G796" s="95"/>
      <c r="H796" s="95"/>
      <c r="I796" s="95"/>
      <c r="J796" s="95"/>
    </row>
    <row r="797" spans="2:10">
      <c r="B797" s="95"/>
      <c r="C797" s="95"/>
      <c r="D797" s="95"/>
      <c r="E797" s="95"/>
      <c r="F797" s="95"/>
      <c r="G797" s="95"/>
      <c r="H797" s="95"/>
      <c r="I797" s="95"/>
      <c r="J797" s="95"/>
    </row>
    <row r="798" spans="2:10">
      <c r="B798" s="95"/>
      <c r="C798" s="95"/>
      <c r="D798" s="95"/>
      <c r="E798" s="95"/>
      <c r="F798" s="95"/>
      <c r="G798" s="95"/>
      <c r="H798" s="95"/>
      <c r="I798" s="95"/>
      <c r="J798" s="95"/>
    </row>
    <row r="799" spans="2:10">
      <c r="B799" s="95"/>
      <c r="C799" s="95"/>
      <c r="D799" s="95"/>
      <c r="E799" s="95"/>
      <c r="F799" s="95"/>
      <c r="G799" s="95"/>
      <c r="H799" s="95"/>
      <c r="I799" s="95"/>
      <c r="J799" s="95"/>
    </row>
    <row r="800" spans="2:10">
      <c r="B800" s="95"/>
      <c r="C800" s="95"/>
      <c r="D800" s="95"/>
      <c r="E800" s="95"/>
      <c r="F800" s="95"/>
      <c r="G800" s="95"/>
      <c r="H800" s="95"/>
      <c r="I800" s="95"/>
      <c r="J800" s="95"/>
    </row>
    <row r="801" spans="2:10">
      <c r="B801" s="95"/>
      <c r="C801" s="95"/>
      <c r="D801" s="95"/>
      <c r="E801" s="95"/>
      <c r="F801" s="95"/>
      <c r="G801" s="95"/>
      <c r="H801" s="95"/>
      <c r="I801" s="95"/>
      <c r="J801" s="95"/>
    </row>
    <row r="802" spans="2:10">
      <c r="B802" s="95"/>
      <c r="C802" s="95"/>
      <c r="D802" s="95"/>
      <c r="E802" s="95"/>
      <c r="F802" s="95"/>
      <c r="G802" s="95"/>
      <c r="H802" s="95"/>
      <c r="I802" s="95"/>
      <c r="J802" s="95"/>
    </row>
    <row r="803" spans="2:10">
      <c r="B803" s="95"/>
      <c r="C803" s="95"/>
      <c r="D803" s="95"/>
      <c r="E803" s="95"/>
      <c r="F803" s="95"/>
      <c r="G803" s="95"/>
      <c r="H803" s="95"/>
      <c r="I803" s="95"/>
      <c r="J803" s="95"/>
    </row>
    <row r="804" spans="2:10">
      <c r="B804" s="95"/>
      <c r="C804" s="95"/>
      <c r="D804" s="95"/>
      <c r="E804" s="95"/>
      <c r="F804" s="95"/>
      <c r="G804" s="95"/>
      <c r="H804" s="95"/>
      <c r="I804" s="95"/>
      <c r="J804" s="95"/>
    </row>
    <row r="805" spans="2:10">
      <c r="B805" s="95"/>
      <c r="C805" s="95"/>
      <c r="D805" s="95"/>
      <c r="E805" s="95"/>
      <c r="F805" s="95"/>
      <c r="G805" s="95"/>
      <c r="H805" s="95"/>
      <c r="I805" s="95"/>
      <c r="J805" s="95"/>
    </row>
    <row r="806" spans="2:10">
      <c r="B806" s="95"/>
      <c r="C806" s="95"/>
      <c r="D806" s="95"/>
      <c r="E806" s="95"/>
      <c r="F806" s="95"/>
      <c r="G806" s="95"/>
      <c r="H806" s="95"/>
      <c r="I806" s="95"/>
      <c r="J806" s="95"/>
    </row>
    <row r="807" spans="2:10">
      <c r="B807" s="95"/>
      <c r="C807" s="95"/>
      <c r="D807" s="95"/>
      <c r="E807" s="95"/>
      <c r="F807" s="95"/>
      <c r="G807" s="95"/>
      <c r="H807" s="95"/>
      <c r="I807" s="95"/>
      <c r="J807" s="95"/>
    </row>
    <row r="808" spans="2:10">
      <c r="B808" s="95"/>
      <c r="C808" s="95"/>
      <c r="D808" s="95"/>
      <c r="E808" s="95"/>
      <c r="F808" s="95"/>
      <c r="G808" s="95"/>
      <c r="H808" s="95"/>
      <c r="I808" s="95"/>
      <c r="J808" s="95"/>
    </row>
    <row r="809" spans="2:10">
      <c r="B809" s="95"/>
      <c r="C809" s="95"/>
      <c r="D809" s="95"/>
      <c r="E809" s="95"/>
      <c r="F809" s="95"/>
      <c r="G809" s="95"/>
      <c r="H809" s="95"/>
      <c r="I809" s="95"/>
      <c r="J809" s="95"/>
    </row>
    <row r="810" spans="2:10">
      <c r="B810" s="95"/>
      <c r="C810" s="95"/>
      <c r="D810" s="95"/>
      <c r="E810" s="95"/>
      <c r="F810" s="95"/>
      <c r="G810" s="95"/>
      <c r="H810" s="95"/>
      <c r="I810" s="95"/>
      <c r="J810" s="95"/>
    </row>
    <row r="811" spans="2:10">
      <c r="B811" s="95"/>
      <c r="C811" s="95"/>
      <c r="D811" s="95"/>
      <c r="E811" s="95"/>
      <c r="F811" s="95"/>
      <c r="G811" s="95"/>
      <c r="H811" s="95"/>
      <c r="I811" s="95"/>
      <c r="J811" s="95"/>
    </row>
    <row r="812" spans="2:10">
      <c r="B812" s="95"/>
      <c r="C812" s="95"/>
      <c r="D812" s="95"/>
      <c r="E812" s="95"/>
      <c r="F812" s="95"/>
      <c r="G812" s="95"/>
      <c r="H812" s="95"/>
      <c r="I812" s="95"/>
      <c r="J812" s="95"/>
    </row>
    <row r="813" spans="2:10">
      <c r="B813" s="95"/>
      <c r="C813" s="95"/>
      <c r="D813" s="95"/>
      <c r="E813" s="95"/>
      <c r="F813" s="95"/>
      <c r="G813" s="95"/>
      <c r="H813" s="95"/>
      <c r="I813" s="95"/>
      <c r="J813" s="95"/>
    </row>
    <row r="814" spans="2:10">
      <c r="B814" s="95"/>
      <c r="C814" s="95"/>
      <c r="D814" s="95"/>
      <c r="E814" s="95"/>
      <c r="F814" s="95"/>
      <c r="G814" s="95"/>
      <c r="H814" s="95"/>
      <c r="I814" s="95"/>
      <c r="J814" s="95"/>
    </row>
    <row r="815" spans="2:10">
      <c r="B815" s="95"/>
      <c r="C815" s="95"/>
      <c r="D815" s="95"/>
      <c r="E815" s="95"/>
      <c r="F815" s="95"/>
      <c r="G815" s="95"/>
      <c r="H815" s="95"/>
      <c r="I815" s="95"/>
      <c r="J815" s="95"/>
    </row>
    <row r="816" spans="2:10">
      <c r="B816" s="95"/>
      <c r="C816" s="95"/>
      <c r="D816" s="95"/>
      <c r="E816" s="95"/>
      <c r="F816" s="95"/>
      <c r="G816" s="95"/>
      <c r="H816" s="95"/>
      <c r="I816" s="95"/>
      <c r="J816" s="95"/>
    </row>
    <row r="817" spans="2:10">
      <c r="B817" s="95"/>
      <c r="C817" s="95"/>
      <c r="D817" s="95"/>
      <c r="E817" s="95"/>
      <c r="F817" s="95"/>
      <c r="G817" s="95"/>
      <c r="H817" s="95"/>
      <c r="I817" s="95"/>
      <c r="J817" s="95"/>
    </row>
    <row r="818" spans="2:10">
      <c r="B818" s="95"/>
      <c r="C818" s="95"/>
      <c r="D818" s="95"/>
      <c r="E818" s="95"/>
      <c r="F818" s="95"/>
      <c r="G818" s="95"/>
      <c r="H818" s="95"/>
      <c r="I818" s="95"/>
      <c r="J818" s="95"/>
    </row>
    <row r="819" spans="2:10">
      <c r="B819" s="95"/>
      <c r="C819" s="95"/>
      <c r="D819" s="95"/>
      <c r="E819" s="95"/>
      <c r="F819" s="95"/>
      <c r="G819" s="95"/>
      <c r="H819" s="95"/>
      <c r="I819" s="95"/>
      <c r="J819" s="95"/>
    </row>
    <row r="820" spans="2:10">
      <c r="B820" s="95"/>
      <c r="C820" s="95"/>
      <c r="D820" s="95"/>
      <c r="E820" s="95"/>
      <c r="F820" s="95"/>
      <c r="G820" s="95"/>
      <c r="H820" s="95"/>
      <c r="I820" s="95"/>
      <c r="J820" s="95"/>
    </row>
    <row r="821" spans="2:10">
      <c r="B821" s="95"/>
      <c r="C821" s="95"/>
      <c r="D821" s="95"/>
      <c r="E821" s="95"/>
      <c r="F821" s="95"/>
      <c r="G821" s="95"/>
      <c r="H821" s="95"/>
      <c r="I821" s="95"/>
      <c r="J821" s="95"/>
    </row>
    <row r="822" spans="2:10">
      <c r="B822" s="95"/>
      <c r="C822" s="95"/>
      <c r="D822" s="95"/>
      <c r="E822" s="95"/>
      <c r="F822" s="95"/>
      <c r="G822" s="95"/>
      <c r="H822" s="95"/>
      <c r="I822" s="95"/>
      <c r="J822" s="95"/>
    </row>
    <row r="823" spans="2:10">
      <c r="B823" s="95"/>
      <c r="C823" s="95"/>
      <c r="D823" s="95"/>
      <c r="E823" s="95"/>
      <c r="F823" s="95"/>
      <c r="G823" s="95"/>
      <c r="H823" s="95"/>
      <c r="I823" s="95"/>
      <c r="J823" s="95"/>
    </row>
    <row r="824" spans="2:10">
      <c r="B824" s="95"/>
      <c r="C824" s="95"/>
      <c r="D824" s="95"/>
      <c r="E824" s="95"/>
      <c r="F824" s="95"/>
      <c r="G824" s="95"/>
      <c r="H824" s="95"/>
      <c r="I824" s="95"/>
      <c r="J824" s="95"/>
    </row>
    <row r="825" spans="2:10">
      <c r="B825" s="95"/>
      <c r="C825" s="95"/>
      <c r="D825" s="95"/>
      <c r="E825" s="95"/>
      <c r="F825" s="95"/>
      <c r="G825" s="95"/>
      <c r="H825" s="95"/>
      <c r="I825" s="95"/>
      <c r="J825" s="95"/>
    </row>
    <row r="826" spans="2:10">
      <c r="B826" s="95"/>
      <c r="C826" s="95"/>
      <c r="D826" s="95"/>
      <c r="E826" s="95"/>
      <c r="F826" s="95"/>
      <c r="G826" s="95"/>
      <c r="H826" s="95"/>
      <c r="I826" s="95"/>
      <c r="J826" s="95"/>
    </row>
    <row r="827" spans="2:10">
      <c r="B827" s="95"/>
      <c r="C827" s="95"/>
      <c r="D827" s="95"/>
      <c r="E827" s="95"/>
      <c r="F827" s="95"/>
      <c r="G827" s="95"/>
      <c r="H827" s="95"/>
      <c r="I827" s="95"/>
      <c r="J827" s="95"/>
    </row>
    <row r="828" spans="2:10">
      <c r="B828" s="95"/>
      <c r="C828" s="95"/>
      <c r="D828" s="95"/>
      <c r="E828" s="95"/>
      <c r="F828" s="95"/>
      <c r="G828" s="95"/>
      <c r="H828" s="95"/>
      <c r="I828" s="95"/>
      <c r="J828" s="95"/>
    </row>
    <row r="829" spans="2:10">
      <c r="B829" s="95"/>
      <c r="C829" s="95"/>
      <c r="D829" s="95"/>
      <c r="E829" s="95"/>
      <c r="F829" s="95"/>
      <c r="G829" s="95"/>
      <c r="H829" s="95"/>
      <c r="I829" s="95"/>
      <c r="J829" s="95"/>
    </row>
    <row r="830" spans="2:10">
      <c r="B830" s="95"/>
      <c r="C830" s="95"/>
      <c r="D830" s="95"/>
      <c r="E830" s="95"/>
      <c r="F830" s="95"/>
      <c r="G830" s="95"/>
      <c r="H830" s="95"/>
      <c r="I830" s="95"/>
      <c r="J830" s="95"/>
    </row>
    <row r="831" spans="2:10">
      <c r="B831" s="95"/>
      <c r="C831" s="95"/>
      <c r="D831" s="95"/>
      <c r="E831" s="95"/>
      <c r="F831" s="95"/>
      <c r="G831" s="95"/>
      <c r="H831" s="95"/>
      <c r="I831" s="95"/>
      <c r="J831" s="95"/>
    </row>
    <row r="832" spans="2:10">
      <c r="B832" s="95"/>
      <c r="C832" s="95"/>
      <c r="D832" s="95"/>
      <c r="E832" s="95"/>
      <c r="F832" s="95"/>
      <c r="G832" s="95"/>
      <c r="H832" s="95"/>
      <c r="I832" s="95"/>
      <c r="J832" s="95"/>
    </row>
    <row r="833" spans="2:10">
      <c r="B833" s="95"/>
      <c r="C833" s="95"/>
      <c r="D833" s="95"/>
      <c r="E833" s="95"/>
      <c r="F833" s="95"/>
      <c r="G833" s="95"/>
      <c r="H833" s="95"/>
      <c r="I833" s="95"/>
      <c r="J833" s="95"/>
    </row>
    <row r="834" spans="2:10">
      <c r="B834" s="95"/>
      <c r="C834" s="95"/>
      <c r="D834" s="95"/>
      <c r="E834" s="95"/>
      <c r="F834" s="95"/>
      <c r="G834" s="95"/>
      <c r="H834" s="95"/>
      <c r="I834" s="95"/>
      <c r="J834" s="95"/>
    </row>
    <row r="835" spans="2:10">
      <c r="B835" s="95"/>
      <c r="C835" s="95"/>
      <c r="D835" s="95"/>
      <c r="E835" s="95"/>
      <c r="F835" s="95"/>
      <c r="G835" s="95"/>
      <c r="H835" s="95"/>
      <c r="I835" s="95"/>
      <c r="J835" s="95"/>
    </row>
    <row r="836" spans="2:10">
      <c r="B836" s="95"/>
      <c r="C836" s="95"/>
      <c r="D836" s="95"/>
      <c r="E836" s="95"/>
      <c r="F836" s="95"/>
      <c r="G836" s="95"/>
      <c r="H836" s="95"/>
      <c r="I836" s="95"/>
      <c r="J836" s="95"/>
    </row>
    <row r="837" spans="2:10">
      <c r="B837" s="95"/>
      <c r="C837" s="95"/>
      <c r="D837" s="95"/>
      <c r="E837" s="95"/>
      <c r="F837" s="95"/>
      <c r="G837" s="95"/>
      <c r="H837" s="95"/>
      <c r="I837" s="95"/>
      <c r="J837" s="95"/>
    </row>
    <row r="838" spans="2:10">
      <c r="B838" s="95"/>
      <c r="C838" s="95"/>
      <c r="D838" s="95"/>
      <c r="E838" s="95"/>
      <c r="F838" s="95"/>
      <c r="G838" s="95"/>
      <c r="H838" s="95"/>
      <c r="I838" s="95"/>
      <c r="J838" s="95"/>
    </row>
    <row r="839" spans="2:10">
      <c r="B839" s="95"/>
      <c r="C839" s="95"/>
      <c r="D839" s="95"/>
      <c r="E839" s="95"/>
      <c r="F839" s="95"/>
      <c r="G839" s="95"/>
      <c r="H839" s="95"/>
      <c r="I839" s="95"/>
      <c r="J839" s="95"/>
    </row>
    <row r="840" spans="2:10">
      <c r="B840" s="95"/>
      <c r="C840" s="95"/>
      <c r="D840" s="95"/>
      <c r="E840" s="95"/>
      <c r="F840" s="95"/>
      <c r="G840" s="95"/>
      <c r="H840" s="95"/>
      <c r="I840" s="95"/>
      <c r="J840" s="95"/>
    </row>
    <row r="841" spans="2:10">
      <c r="B841" s="95"/>
      <c r="C841" s="95"/>
      <c r="D841" s="95"/>
      <c r="E841" s="95"/>
      <c r="F841" s="95"/>
      <c r="G841" s="95"/>
      <c r="H841" s="95"/>
      <c r="I841" s="95"/>
      <c r="J841" s="95"/>
    </row>
    <row r="842" spans="2:10">
      <c r="B842" s="95"/>
      <c r="C842" s="95"/>
      <c r="D842" s="95"/>
      <c r="E842" s="95"/>
      <c r="F842" s="95"/>
      <c r="G842" s="95"/>
      <c r="H842" s="95"/>
      <c r="I842" s="95"/>
      <c r="J842" s="95"/>
    </row>
    <row r="843" spans="2:10">
      <c r="B843" s="95"/>
      <c r="C843" s="95"/>
      <c r="D843" s="95"/>
      <c r="E843" s="95"/>
      <c r="F843" s="95"/>
      <c r="G843" s="95"/>
      <c r="H843" s="95"/>
      <c r="I843" s="95"/>
      <c r="J843" s="95"/>
    </row>
    <row r="844" spans="2:10">
      <c r="B844" s="95"/>
      <c r="C844" s="95"/>
      <c r="D844" s="95"/>
      <c r="E844" s="95"/>
      <c r="F844" s="95"/>
      <c r="G844" s="95"/>
      <c r="H844" s="95"/>
      <c r="I844" s="95"/>
      <c r="J844" s="95"/>
    </row>
    <row r="845" spans="2:10">
      <c r="B845" s="95"/>
      <c r="C845" s="95"/>
      <c r="D845" s="95"/>
      <c r="E845" s="95"/>
      <c r="F845" s="95"/>
      <c r="G845" s="95"/>
      <c r="H845" s="95"/>
      <c r="I845" s="95"/>
      <c r="J845" s="95"/>
    </row>
    <row r="846" spans="2:10">
      <c r="B846" s="95"/>
      <c r="C846" s="95"/>
      <c r="D846" s="95"/>
      <c r="E846" s="95"/>
      <c r="F846" s="95"/>
      <c r="G846" s="95"/>
      <c r="H846" s="95"/>
      <c r="I846" s="95"/>
      <c r="J846" s="95"/>
    </row>
    <row r="847" spans="2:10">
      <c r="B847" s="95"/>
      <c r="C847" s="95"/>
      <c r="D847" s="95"/>
      <c r="E847" s="95"/>
      <c r="F847" s="95"/>
      <c r="G847" s="95"/>
      <c r="H847" s="95"/>
      <c r="I847" s="95"/>
      <c r="J847" s="95"/>
    </row>
    <row r="848" spans="2:10">
      <c r="B848" s="95"/>
      <c r="C848" s="95"/>
      <c r="D848" s="95"/>
      <c r="E848" s="95"/>
      <c r="F848" s="95"/>
      <c r="G848" s="95"/>
      <c r="H848" s="95"/>
      <c r="I848" s="95"/>
      <c r="J848" s="95"/>
    </row>
    <row r="849" spans="2:10">
      <c r="B849" s="95"/>
      <c r="C849" s="95"/>
      <c r="D849" s="95"/>
      <c r="E849" s="95"/>
      <c r="F849" s="95"/>
      <c r="G849" s="95"/>
      <c r="H849" s="95"/>
      <c r="I849" s="95"/>
      <c r="J849" s="95"/>
    </row>
    <row r="850" spans="2:10">
      <c r="B850" s="95"/>
      <c r="C850" s="95"/>
      <c r="D850" s="95"/>
      <c r="E850" s="95"/>
      <c r="F850" s="95"/>
      <c r="G850" s="95"/>
      <c r="H850" s="95"/>
      <c r="I850" s="95"/>
      <c r="J850" s="95"/>
    </row>
    <row r="851" spans="2:10">
      <c r="B851" s="95"/>
      <c r="C851" s="95"/>
      <c r="D851" s="95"/>
      <c r="E851" s="95"/>
      <c r="F851" s="95"/>
      <c r="G851" s="95"/>
      <c r="H851" s="95"/>
      <c r="I851" s="95"/>
      <c r="J851" s="95"/>
    </row>
    <row r="852" spans="2:10">
      <c r="B852" s="95"/>
      <c r="C852" s="95"/>
      <c r="D852" s="95"/>
      <c r="E852" s="95"/>
      <c r="F852" s="95"/>
      <c r="G852" s="95"/>
      <c r="H852" s="95"/>
      <c r="I852" s="95"/>
      <c r="J852" s="95"/>
    </row>
    <row r="853" spans="2:10">
      <c r="B853" s="95"/>
      <c r="C853" s="95"/>
      <c r="D853" s="95"/>
      <c r="E853" s="95"/>
      <c r="F853" s="95"/>
      <c r="G853" s="95"/>
      <c r="H853" s="95"/>
      <c r="I853" s="95"/>
      <c r="J853" s="95"/>
    </row>
    <row r="854" spans="2:10">
      <c r="B854" s="95"/>
      <c r="C854" s="95"/>
      <c r="D854" s="95"/>
      <c r="E854" s="95"/>
      <c r="F854" s="95"/>
      <c r="G854" s="95"/>
      <c r="H854" s="95"/>
      <c r="I854" s="95"/>
      <c r="J854" s="95"/>
    </row>
    <row r="855" spans="2:10">
      <c r="B855" s="95"/>
      <c r="C855" s="95"/>
      <c r="D855" s="95"/>
      <c r="E855" s="95"/>
      <c r="F855" s="95"/>
      <c r="G855" s="95"/>
      <c r="H855" s="95"/>
      <c r="I855" s="95"/>
      <c r="J855" s="95"/>
    </row>
    <row r="856" spans="2:10">
      <c r="B856" s="95"/>
      <c r="C856" s="95"/>
      <c r="D856" s="95"/>
      <c r="E856" s="95"/>
      <c r="F856" s="95"/>
      <c r="G856" s="95"/>
      <c r="H856" s="95"/>
      <c r="I856" s="95"/>
      <c r="J856" s="95"/>
    </row>
    <row r="857" spans="2:10">
      <c r="B857" s="95"/>
      <c r="C857" s="95"/>
      <c r="D857" s="95"/>
      <c r="E857" s="95"/>
      <c r="F857" s="95"/>
      <c r="G857" s="95"/>
      <c r="H857" s="95"/>
      <c r="I857" s="95"/>
      <c r="J857" s="95"/>
    </row>
    <row r="858" spans="2:10">
      <c r="B858" s="95"/>
      <c r="C858" s="95"/>
      <c r="D858" s="95"/>
      <c r="E858" s="95"/>
      <c r="F858" s="95"/>
      <c r="G858" s="95"/>
      <c r="H858" s="95"/>
      <c r="I858" s="95"/>
      <c r="J858" s="95"/>
    </row>
    <row r="859" spans="2:10">
      <c r="B859" s="95"/>
      <c r="C859" s="95"/>
      <c r="D859" s="95"/>
      <c r="E859" s="95"/>
      <c r="F859" s="95"/>
      <c r="G859" s="95"/>
      <c r="H859" s="95"/>
      <c r="I859" s="95"/>
      <c r="J859" s="95"/>
    </row>
    <row r="860" spans="2:10">
      <c r="B860" s="95"/>
      <c r="C860" s="95"/>
      <c r="D860" s="95"/>
      <c r="E860" s="95"/>
      <c r="F860" s="95"/>
      <c r="G860" s="95"/>
      <c r="H860" s="95"/>
      <c r="I860" s="95"/>
      <c r="J860" s="95"/>
    </row>
    <row r="861" spans="2:10">
      <c r="B861" s="95"/>
      <c r="C861" s="95"/>
      <c r="D861" s="95"/>
      <c r="E861" s="95"/>
      <c r="F861" s="95"/>
      <c r="G861" s="95"/>
      <c r="H861" s="95"/>
      <c r="I861" s="95"/>
      <c r="J861" s="95"/>
    </row>
    <row r="862" spans="2:10">
      <c r="B862" s="95"/>
      <c r="C862" s="95"/>
      <c r="D862" s="95"/>
      <c r="E862" s="95"/>
      <c r="F862" s="95"/>
      <c r="G862" s="95"/>
      <c r="H862" s="95"/>
      <c r="I862" s="95"/>
      <c r="J862" s="95"/>
    </row>
    <row r="863" spans="2:10">
      <c r="B863" s="95"/>
      <c r="C863" s="95"/>
      <c r="D863" s="95"/>
      <c r="E863" s="95"/>
      <c r="F863" s="95"/>
      <c r="G863" s="95"/>
      <c r="H863" s="95"/>
      <c r="I863" s="95"/>
      <c r="J863" s="95"/>
    </row>
    <row r="864" spans="2:10">
      <c r="B864" s="95"/>
      <c r="C864" s="95"/>
      <c r="D864" s="95"/>
      <c r="E864" s="95"/>
      <c r="F864" s="95"/>
      <c r="G864" s="95"/>
      <c r="H864" s="95"/>
      <c r="I864" s="95"/>
      <c r="J864" s="95"/>
    </row>
    <row r="865" spans="2:10">
      <c r="B865" s="95"/>
      <c r="C865" s="95"/>
      <c r="D865" s="95"/>
      <c r="E865" s="95"/>
      <c r="F865" s="95"/>
      <c r="G865" s="95"/>
      <c r="H865" s="95"/>
      <c r="I865" s="95"/>
      <c r="J865" s="95"/>
    </row>
    <row r="866" spans="2:10">
      <c r="B866" s="95"/>
      <c r="C866" s="95"/>
      <c r="D866" s="95"/>
      <c r="E866" s="95"/>
      <c r="F866" s="95"/>
      <c r="G866" s="95"/>
      <c r="H866" s="95"/>
      <c r="I866" s="95"/>
      <c r="J866" s="95"/>
    </row>
    <row r="867" spans="2:10">
      <c r="B867" s="95"/>
      <c r="C867" s="95"/>
      <c r="D867" s="95"/>
      <c r="E867" s="95"/>
      <c r="F867" s="95"/>
      <c r="G867" s="95"/>
      <c r="H867" s="95"/>
      <c r="I867" s="95"/>
      <c r="J867" s="95"/>
    </row>
    <row r="868" spans="2:10">
      <c r="B868" s="95"/>
      <c r="C868" s="95"/>
      <c r="D868" s="95"/>
      <c r="E868" s="95"/>
      <c r="F868" s="95"/>
      <c r="G868" s="95"/>
      <c r="H868" s="95"/>
      <c r="I868" s="95"/>
      <c r="J868" s="95"/>
    </row>
    <row r="869" spans="2:10">
      <c r="B869" s="95"/>
      <c r="C869" s="95"/>
      <c r="D869" s="95"/>
      <c r="E869" s="95"/>
      <c r="F869" s="95"/>
      <c r="G869" s="95"/>
      <c r="H869" s="95"/>
      <c r="I869" s="95"/>
      <c r="J869" s="95"/>
    </row>
    <row r="870" spans="2:10">
      <c r="B870" s="95"/>
      <c r="C870" s="95"/>
      <c r="D870" s="95"/>
      <c r="E870" s="95"/>
      <c r="F870" s="95"/>
      <c r="G870" s="95"/>
      <c r="H870" s="95"/>
      <c r="I870" s="95"/>
      <c r="J870" s="95"/>
    </row>
    <row r="871" spans="2:10">
      <c r="B871" s="95"/>
      <c r="C871" s="95"/>
      <c r="D871" s="95"/>
      <c r="E871" s="95"/>
      <c r="F871" s="95"/>
      <c r="G871" s="95"/>
      <c r="H871" s="95"/>
      <c r="I871" s="95"/>
      <c r="J871" s="95"/>
    </row>
    <row r="872" spans="2:10">
      <c r="B872" s="95"/>
      <c r="C872" s="95"/>
      <c r="D872" s="95"/>
      <c r="E872" s="95"/>
      <c r="F872" s="95"/>
      <c r="G872" s="95"/>
      <c r="H872" s="95"/>
      <c r="I872" s="95"/>
      <c r="J872" s="95"/>
    </row>
    <row r="873" spans="2:10">
      <c r="B873" s="95"/>
      <c r="C873" s="95"/>
      <c r="D873" s="95"/>
      <c r="E873" s="95"/>
      <c r="F873" s="95"/>
      <c r="G873" s="95"/>
      <c r="H873" s="95"/>
      <c r="I873" s="95"/>
      <c r="J873" s="95"/>
    </row>
    <row r="874" spans="2:10">
      <c r="B874" s="95"/>
      <c r="C874" s="95"/>
      <c r="D874" s="95"/>
      <c r="E874" s="95"/>
      <c r="F874" s="95"/>
      <c r="G874" s="95"/>
      <c r="H874" s="95"/>
      <c r="I874" s="95"/>
      <c r="J874" s="95"/>
    </row>
    <row r="875" spans="2:10">
      <c r="B875" s="95"/>
      <c r="C875" s="95"/>
      <c r="D875" s="95"/>
      <c r="E875" s="95"/>
      <c r="F875" s="95"/>
      <c r="G875" s="95"/>
      <c r="H875" s="95"/>
      <c r="I875" s="95"/>
      <c r="J875" s="95"/>
    </row>
    <row r="876" spans="2:10">
      <c r="B876" s="95"/>
      <c r="C876" s="95"/>
      <c r="D876" s="95"/>
      <c r="E876" s="95"/>
      <c r="F876" s="95"/>
      <c r="G876" s="95"/>
      <c r="H876" s="95"/>
      <c r="I876" s="95"/>
      <c r="J876" s="95"/>
    </row>
    <row r="877" spans="2:10">
      <c r="B877" s="95"/>
      <c r="C877" s="95"/>
      <c r="D877" s="95"/>
      <c r="E877" s="95"/>
      <c r="F877" s="95"/>
      <c r="G877" s="95"/>
      <c r="H877" s="95"/>
      <c r="I877" s="95"/>
      <c r="J877" s="95"/>
    </row>
    <row r="878" spans="2:10">
      <c r="B878" s="95"/>
      <c r="C878" s="95"/>
      <c r="D878" s="95"/>
      <c r="E878" s="95"/>
      <c r="F878" s="95"/>
      <c r="G878" s="95"/>
      <c r="H878" s="95"/>
      <c r="I878" s="95"/>
      <c r="J878" s="95"/>
    </row>
    <row r="879" spans="2:10">
      <c r="B879" s="95"/>
      <c r="C879" s="95"/>
      <c r="D879" s="95"/>
      <c r="E879" s="95"/>
      <c r="F879" s="95"/>
      <c r="G879" s="95"/>
      <c r="H879" s="95"/>
      <c r="I879" s="95"/>
      <c r="J879" s="95"/>
    </row>
    <row r="880" spans="2:10">
      <c r="B880" s="95"/>
      <c r="C880" s="95"/>
      <c r="D880" s="95"/>
      <c r="E880" s="95"/>
      <c r="F880" s="95"/>
      <c r="G880" s="95"/>
      <c r="H880" s="95"/>
      <c r="I880" s="95"/>
      <c r="J880" s="95"/>
    </row>
    <row r="881" spans="2:10">
      <c r="B881" s="95"/>
      <c r="C881" s="95"/>
      <c r="D881" s="95"/>
      <c r="E881" s="95"/>
      <c r="F881" s="95"/>
      <c r="G881" s="95"/>
      <c r="H881" s="95"/>
      <c r="I881" s="95"/>
      <c r="J881" s="95"/>
    </row>
    <row r="882" spans="2:10">
      <c r="B882" s="95"/>
      <c r="C882" s="95"/>
      <c r="D882" s="95"/>
      <c r="E882" s="95"/>
      <c r="F882" s="95"/>
      <c r="G882" s="95"/>
      <c r="H882" s="95"/>
      <c r="I882" s="95"/>
      <c r="J882" s="95"/>
    </row>
    <row r="883" spans="2:10">
      <c r="B883" s="95"/>
      <c r="C883" s="95"/>
      <c r="D883" s="95"/>
      <c r="E883" s="95"/>
      <c r="F883" s="95"/>
      <c r="G883" s="95"/>
      <c r="H883" s="95"/>
      <c r="I883" s="95"/>
      <c r="J883" s="95"/>
    </row>
    <row r="884" spans="2:10">
      <c r="B884" s="95"/>
      <c r="C884" s="95"/>
      <c r="D884" s="95"/>
      <c r="E884" s="95"/>
      <c r="F884" s="95"/>
      <c r="G884" s="95"/>
      <c r="H884" s="95"/>
      <c r="I884" s="95"/>
      <c r="J884" s="95"/>
    </row>
    <row r="885" spans="2:10">
      <c r="B885" s="95"/>
      <c r="C885" s="95"/>
      <c r="D885" s="95"/>
      <c r="E885" s="95"/>
      <c r="F885" s="95"/>
      <c r="G885" s="95"/>
      <c r="H885" s="95"/>
      <c r="I885" s="95"/>
      <c r="J885" s="95"/>
    </row>
    <row r="886" spans="2:10">
      <c r="B886" s="95"/>
      <c r="C886" s="95"/>
      <c r="D886" s="95"/>
      <c r="E886" s="95"/>
      <c r="F886" s="95"/>
      <c r="G886" s="95"/>
      <c r="H886" s="95"/>
      <c r="I886" s="95"/>
      <c r="J886" s="95"/>
    </row>
    <row r="887" spans="2:10">
      <c r="B887" s="95"/>
      <c r="C887" s="95"/>
      <c r="D887" s="95"/>
      <c r="E887" s="95"/>
      <c r="F887" s="95"/>
      <c r="G887" s="95"/>
      <c r="H887" s="95"/>
      <c r="I887" s="95"/>
      <c r="J887" s="95"/>
    </row>
    <row r="888" spans="2:10">
      <c r="B888" s="95"/>
      <c r="C888" s="95"/>
      <c r="D888" s="95"/>
      <c r="E888" s="95"/>
      <c r="F888" s="95"/>
      <c r="G888" s="95"/>
      <c r="H888" s="95"/>
      <c r="I888" s="95"/>
      <c r="J888" s="95"/>
    </row>
    <row r="889" spans="2:10">
      <c r="B889" s="95"/>
      <c r="C889" s="95"/>
      <c r="D889" s="95"/>
      <c r="E889" s="95"/>
      <c r="F889" s="95"/>
      <c r="G889" s="95"/>
      <c r="H889" s="95"/>
      <c r="I889" s="95"/>
      <c r="J889" s="95"/>
    </row>
    <row r="890" spans="2:10">
      <c r="B890" s="95"/>
      <c r="C890" s="95"/>
      <c r="D890" s="95"/>
      <c r="E890" s="95"/>
      <c r="F890" s="95"/>
      <c r="G890" s="95"/>
      <c r="H890" s="95"/>
      <c r="I890" s="95"/>
      <c r="J890" s="95"/>
    </row>
    <row r="891" spans="2:10">
      <c r="B891" s="95"/>
      <c r="C891" s="95"/>
      <c r="D891" s="95"/>
      <c r="E891" s="95"/>
      <c r="F891" s="95"/>
      <c r="G891" s="95"/>
      <c r="H891" s="95"/>
      <c r="I891" s="95"/>
      <c r="J891" s="95"/>
    </row>
    <row r="892" spans="2:10">
      <c r="B892" s="95"/>
      <c r="C892" s="95"/>
      <c r="D892" s="95"/>
      <c r="E892" s="95"/>
      <c r="F892" s="95"/>
      <c r="G892" s="95"/>
      <c r="H892" s="95"/>
      <c r="I892" s="95"/>
      <c r="J892" s="95"/>
    </row>
    <row r="893" spans="2:10">
      <c r="B893" s="95"/>
      <c r="C893" s="95"/>
      <c r="D893" s="95"/>
      <c r="E893" s="95"/>
      <c r="F893" s="95"/>
      <c r="G893" s="95"/>
      <c r="H893" s="95"/>
      <c r="I893" s="95"/>
      <c r="J893" s="95"/>
    </row>
    <row r="894" spans="2:10">
      <c r="B894" s="95"/>
      <c r="C894" s="95"/>
      <c r="D894" s="95"/>
      <c r="E894" s="95"/>
      <c r="F894" s="95"/>
      <c r="G894" s="95"/>
      <c r="H894" s="95"/>
      <c r="I894" s="95"/>
      <c r="J894" s="95"/>
    </row>
    <row r="895" spans="2:10">
      <c r="B895" s="95"/>
      <c r="C895" s="95"/>
      <c r="D895" s="95"/>
      <c r="E895" s="95"/>
      <c r="F895" s="95"/>
      <c r="G895" s="95"/>
      <c r="H895" s="95"/>
      <c r="I895" s="95"/>
      <c r="J895" s="95"/>
    </row>
    <row r="896" spans="2:10">
      <c r="B896" s="95"/>
      <c r="C896" s="95"/>
      <c r="D896" s="95"/>
      <c r="E896" s="95"/>
      <c r="F896" s="95"/>
      <c r="G896" s="95"/>
      <c r="H896" s="95"/>
      <c r="I896" s="95"/>
      <c r="J896" s="95"/>
    </row>
    <row r="897" spans="2:10">
      <c r="B897" s="95"/>
      <c r="C897" s="95"/>
      <c r="D897" s="95"/>
      <c r="E897" s="95"/>
      <c r="F897" s="95"/>
      <c r="G897" s="95"/>
      <c r="H897" s="95"/>
      <c r="I897" s="95"/>
      <c r="J897" s="95"/>
    </row>
    <row r="898" spans="2:10">
      <c r="B898" s="95"/>
      <c r="C898" s="95"/>
      <c r="D898" s="95"/>
      <c r="E898" s="95"/>
      <c r="F898" s="95"/>
      <c r="G898" s="95"/>
      <c r="H898" s="95"/>
      <c r="I898" s="95"/>
      <c r="J898" s="95"/>
    </row>
    <row r="899" spans="2:10">
      <c r="B899" s="95"/>
      <c r="C899" s="95"/>
      <c r="D899" s="95"/>
      <c r="E899" s="95"/>
      <c r="F899" s="95"/>
      <c r="G899" s="95"/>
      <c r="H899" s="95"/>
      <c r="I899" s="95"/>
      <c r="J899" s="95"/>
    </row>
    <row r="900" spans="2:10">
      <c r="B900" s="95"/>
      <c r="C900" s="95"/>
      <c r="D900" s="95"/>
      <c r="E900" s="95"/>
      <c r="F900" s="95"/>
      <c r="G900" s="95"/>
      <c r="H900" s="95"/>
      <c r="I900" s="95"/>
      <c r="J900" s="95"/>
    </row>
    <row r="901" spans="2:10">
      <c r="B901" s="95"/>
      <c r="C901" s="95"/>
      <c r="D901" s="95"/>
      <c r="E901" s="95"/>
      <c r="F901" s="95"/>
      <c r="G901" s="95"/>
      <c r="H901" s="95"/>
      <c r="I901" s="95"/>
      <c r="J901" s="95"/>
    </row>
    <row r="902" spans="2:10">
      <c r="B902" s="95"/>
      <c r="C902" s="95"/>
      <c r="D902" s="95"/>
      <c r="E902" s="95"/>
      <c r="F902" s="95"/>
      <c r="G902" s="95"/>
      <c r="H902" s="95"/>
      <c r="I902" s="95"/>
      <c r="J902" s="95"/>
    </row>
    <row r="903" spans="2:10">
      <c r="B903" s="95"/>
      <c r="C903" s="95"/>
      <c r="D903" s="95"/>
      <c r="E903" s="95"/>
      <c r="F903" s="95"/>
      <c r="G903" s="95"/>
      <c r="H903" s="95"/>
      <c r="I903" s="95"/>
      <c r="J903" s="95"/>
    </row>
    <row r="904" spans="2:10">
      <c r="B904" s="95"/>
      <c r="C904" s="95"/>
      <c r="D904" s="95"/>
      <c r="E904" s="95"/>
      <c r="F904" s="95"/>
      <c r="G904" s="95"/>
      <c r="H904" s="95"/>
      <c r="I904" s="95"/>
      <c r="J904" s="95"/>
    </row>
    <row r="905" spans="2:10">
      <c r="B905" s="95"/>
      <c r="C905" s="95"/>
      <c r="D905" s="95"/>
      <c r="E905" s="95"/>
      <c r="F905" s="95"/>
      <c r="G905" s="95"/>
      <c r="H905" s="95"/>
      <c r="I905" s="95"/>
      <c r="J905" s="95"/>
    </row>
    <row r="906" spans="2:10">
      <c r="B906" s="95"/>
      <c r="C906" s="95"/>
      <c r="D906" s="95"/>
      <c r="E906" s="95"/>
      <c r="F906" s="95"/>
      <c r="G906" s="95"/>
      <c r="H906" s="95"/>
      <c r="I906" s="95"/>
      <c r="J906" s="95"/>
    </row>
    <row r="907" spans="2:10">
      <c r="B907" s="95"/>
      <c r="C907" s="95"/>
      <c r="D907" s="95"/>
      <c r="E907" s="95"/>
      <c r="F907" s="95"/>
      <c r="G907" s="95"/>
      <c r="H907" s="95"/>
      <c r="I907" s="95"/>
      <c r="J907" s="95"/>
    </row>
    <row r="908" spans="2:10">
      <c r="B908" s="95"/>
      <c r="C908" s="95"/>
      <c r="D908" s="95"/>
      <c r="E908" s="95"/>
      <c r="F908" s="95"/>
      <c r="G908" s="95"/>
      <c r="H908" s="95"/>
      <c r="I908" s="95"/>
      <c r="J908" s="95"/>
    </row>
    <row r="909" spans="2:10">
      <c r="B909" s="95"/>
      <c r="C909" s="95"/>
      <c r="D909" s="95"/>
      <c r="E909" s="95"/>
      <c r="F909" s="95"/>
      <c r="G909" s="95"/>
      <c r="H909" s="95"/>
      <c r="I909" s="95"/>
      <c r="J909" s="95"/>
    </row>
    <row r="910" spans="2:10">
      <c r="B910" s="95"/>
      <c r="C910" s="95"/>
      <c r="D910" s="95"/>
      <c r="E910" s="95"/>
      <c r="F910" s="95"/>
      <c r="G910" s="95"/>
      <c r="H910" s="95"/>
      <c r="I910" s="95"/>
      <c r="J910" s="95"/>
    </row>
    <row r="911" spans="2:10">
      <c r="B911" s="95"/>
      <c r="C911" s="95"/>
      <c r="D911" s="95"/>
      <c r="E911" s="95"/>
      <c r="F911" s="95"/>
      <c r="G911" s="95"/>
      <c r="H911" s="95"/>
      <c r="I911" s="95"/>
      <c r="J911" s="95"/>
    </row>
    <row r="912" spans="2:10">
      <c r="B912" s="95"/>
      <c r="C912" s="95"/>
      <c r="D912" s="95"/>
      <c r="E912" s="95"/>
      <c r="F912" s="95"/>
      <c r="G912" s="95"/>
      <c r="H912" s="95"/>
      <c r="I912" s="95"/>
      <c r="J912" s="95"/>
    </row>
    <row r="913" spans="2:10">
      <c r="B913" s="95"/>
      <c r="C913" s="95"/>
      <c r="D913" s="95"/>
      <c r="E913" s="95"/>
      <c r="F913" s="95"/>
      <c r="G913" s="95"/>
      <c r="H913" s="95"/>
      <c r="I913" s="95"/>
      <c r="J913" s="95"/>
    </row>
    <row r="914" spans="2:10">
      <c r="B914" s="95"/>
      <c r="C914" s="95"/>
      <c r="D914" s="95"/>
      <c r="E914" s="95"/>
      <c r="F914" s="95"/>
      <c r="G914" s="95"/>
      <c r="H914" s="95"/>
      <c r="I914" s="95"/>
      <c r="J914" s="95"/>
    </row>
    <row r="915" spans="2:10">
      <c r="B915" s="95"/>
      <c r="C915" s="95"/>
      <c r="D915" s="95"/>
      <c r="E915" s="95"/>
      <c r="F915" s="95"/>
      <c r="G915" s="95"/>
      <c r="H915" s="95"/>
      <c r="I915" s="95"/>
      <c r="J915" s="95"/>
    </row>
    <row r="916" spans="2:10">
      <c r="B916" s="95"/>
      <c r="C916" s="95"/>
      <c r="D916" s="95"/>
      <c r="E916" s="95"/>
      <c r="F916" s="95"/>
      <c r="G916" s="95"/>
      <c r="H916" s="95"/>
      <c r="I916" s="95"/>
      <c r="J916" s="95"/>
    </row>
    <row r="917" spans="2:10">
      <c r="B917" s="95"/>
      <c r="C917" s="95"/>
      <c r="D917" s="95"/>
      <c r="E917" s="95"/>
      <c r="F917" s="95"/>
      <c r="G917" s="95"/>
      <c r="H917" s="95"/>
      <c r="I917" s="95"/>
      <c r="J917" s="95"/>
    </row>
    <row r="918" spans="2:10">
      <c r="B918" s="95"/>
      <c r="C918" s="95"/>
      <c r="D918" s="95"/>
      <c r="E918" s="95"/>
      <c r="F918" s="95"/>
      <c r="G918" s="95"/>
      <c r="H918" s="95"/>
      <c r="I918" s="95"/>
      <c r="J918" s="95"/>
    </row>
    <row r="919" spans="2:10">
      <c r="B919" s="95"/>
      <c r="C919" s="95"/>
      <c r="D919" s="95"/>
      <c r="E919" s="95"/>
      <c r="F919" s="95"/>
      <c r="G919" s="95"/>
      <c r="H919" s="95"/>
      <c r="I919" s="95"/>
      <c r="J919" s="95"/>
    </row>
    <row r="920" spans="2:10">
      <c r="B920" s="95"/>
      <c r="C920" s="95"/>
      <c r="D920" s="95"/>
      <c r="E920" s="95"/>
      <c r="F920" s="95"/>
      <c r="G920" s="95"/>
      <c r="H920" s="95"/>
      <c r="I920" s="95"/>
      <c r="J920" s="95"/>
    </row>
    <row r="921" spans="2:10">
      <c r="B921" s="95"/>
      <c r="C921" s="95"/>
      <c r="D921" s="95"/>
      <c r="E921" s="95"/>
      <c r="F921" s="95"/>
      <c r="G921" s="95"/>
      <c r="H921" s="95"/>
      <c r="I921" s="95"/>
      <c r="J921" s="95"/>
    </row>
    <row r="922" spans="2:10">
      <c r="B922" s="95"/>
      <c r="C922" s="95"/>
      <c r="D922" s="95"/>
      <c r="E922" s="95"/>
      <c r="F922" s="95"/>
      <c r="G922" s="95"/>
      <c r="H922" s="95"/>
      <c r="I922" s="95"/>
      <c r="J922" s="95"/>
    </row>
    <row r="923" spans="2:10">
      <c r="B923" s="95"/>
      <c r="C923" s="95"/>
      <c r="D923" s="95"/>
      <c r="E923" s="95"/>
      <c r="F923" s="95"/>
      <c r="G923" s="95"/>
      <c r="H923" s="95"/>
      <c r="I923" s="95"/>
      <c r="J923" s="95"/>
    </row>
    <row r="924" spans="2:10">
      <c r="B924" s="95"/>
      <c r="C924" s="95"/>
      <c r="D924" s="95"/>
      <c r="E924" s="95"/>
      <c r="F924" s="95"/>
      <c r="G924" s="95"/>
      <c r="H924" s="95"/>
      <c r="I924" s="95"/>
      <c r="J924" s="95"/>
    </row>
    <row r="925" spans="2:10">
      <c r="B925" s="95"/>
      <c r="C925" s="95"/>
      <c r="D925" s="95"/>
      <c r="E925" s="95"/>
      <c r="F925" s="95"/>
      <c r="G925" s="95"/>
      <c r="H925" s="95"/>
      <c r="I925" s="95"/>
      <c r="J925" s="95"/>
    </row>
    <row r="926" spans="2:10">
      <c r="B926" s="95"/>
      <c r="C926" s="95"/>
      <c r="D926" s="95"/>
      <c r="E926" s="95"/>
      <c r="F926" s="95"/>
      <c r="G926" s="95"/>
      <c r="H926" s="95"/>
      <c r="I926" s="95"/>
      <c r="J926" s="95"/>
    </row>
    <row r="927" spans="2:10">
      <c r="B927" s="95"/>
      <c r="C927" s="95"/>
      <c r="D927" s="95"/>
      <c r="E927" s="95"/>
      <c r="F927" s="95"/>
      <c r="G927" s="95"/>
      <c r="H927" s="95"/>
      <c r="I927" s="95"/>
      <c r="J927" s="95"/>
    </row>
    <row r="928" spans="2:10">
      <c r="B928" s="95"/>
      <c r="C928" s="95"/>
      <c r="D928" s="95"/>
      <c r="E928" s="95"/>
      <c r="F928" s="95"/>
      <c r="G928" s="95"/>
      <c r="H928" s="95"/>
      <c r="I928" s="95"/>
      <c r="J928" s="95"/>
    </row>
    <row r="929" spans="2:10">
      <c r="B929" s="95"/>
      <c r="C929" s="95"/>
      <c r="D929" s="95"/>
      <c r="E929" s="95"/>
      <c r="F929" s="95"/>
      <c r="G929" s="95"/>
      <c r="H929" s="95"/>
      <c r="I929" s="95"/>
      <c r="J929" s="95"/>
    </row>
    <row r="930" spans="2:10">
      <c r="B930" s="95"/>
      <c r="C930" s="95"/>
      <c r="D930" s="95"/>
      <c r="E930" s="95"/>
      <c r="F930" s="95"/>
      <c r="G930" s="95"/>
      <c r="H930" s="95"/>
      <c r="I930" s="95"/>
      <c r="J930" s="95"/>
    </row>
    <row r="931" spans="2:10">
      <c r="B931" s="95"/>
      <c r="C931" s="95"/>
      <c r="D931" s="95"/>
      <c r="E931" s="95"/>
      <c r="F931" s="95"/>
      <c r="G931" s="95"/>
      <c r="H931" s="95"/>
      <c r="I931" s="95"/>
      <c r="J931" s="95"/>
    </row>
    <row r="932" spans="2:10">
      <c r="B932" s="95"/>
      <c r="C932" s="95"/>
      <c r="D932" s="95"/>
      <c r="E932" s="95"/>
      <c r="F932" s="95"/>
      <c r="G932" s="95"/>
      <c r="H932" s="95"/>
      <c r="I932" s="95"/>
      <c r="J932" s="95"/>
    </row>
    <row r="933" spans="2:10">
      <c r="B933" s="95"/>
      <c r="C933" s="95"/>
      <c r="D933" s="95"/>
      <c r="E933" s="95"/>
      <c r="F933" s="95"/>
      <c r="G933" s="95"/>
      <c r="H933" s="95"/>
      <c r="I933" s="95"/>
      <c r="J933" s="95"/>
    </row>
    <row r="934" spans="2:10">
      <c r="B934" s="95"/>
      <c r="C934" s="95"/>
      <c r="D934" s="95"/>
      <c r="E934" s="95"/>
      <c r="F934" s="95"/>
      <c r="G934" s="95"/>
      <c r="H934" s="95"/>
      <c r="I934" s="95"/>
      <c r="J934" s="95"/>
    </row>
    <row r="935" spans="2:10">
      <c r="B935" s="95"/>
      <c r="C935" s="95"/>
      <c r="D935" s="95"/>
      <c r="E935" s="95"/>
      <c r="F935" s="95"/>
      <c r="G935" s="95"/>
      <c r="H935" s="95"/>
      <c r="I935" s="95"/>
      <c r="J935" s="95"/>
    </row>
    <row r="936" spans="2:10">
      <c r="B936" s="95"/>
      <c r="C936" s="95"/>
      <c r="D936" s="95"/>
      <c r="E936" s="95"/>
      <c r="F936" s="95"/>
      <c r="G936" s="95"/>
      <c r="H936" s="95"/>
      <c r="I936" s="95"/>
      <c r="J936" s="95"/>
    </row>
    <row r="937" spans="2:10">
      <c r="B937" s="95"/>
      <c r="C937" s="95"/>
      <c r="D937" s="95"/>
      <c r="E937" s="95"/>
      <c r="F937" s="95"/>
      <c r="G937" s="95"/>
      <c r="H937" s="95"/>
      <c r="I937" s="95"/>
      <c r="J937" s="95"/>
    </row>
    <row r="938" spans="2:10">
      <c r="B938" s="95"/>
      <c r="C938" s="95"/>
      <c r="D938" s="95"/>
      <c r="E938" s="95"/>
      <c r="F938" s="95"/>
      <c r="G938" s="95"/>
      <c r="H938" s="95"/>
      <c r="I938" s="95"/>
      <c r="J938" s="95"/>
    </row>
    <row r="939" spans="2:10">
      <c r="B939" s="95"/>
      <c r="C939" s="95"/>
      <c r="D939" s="95"/>
      <c r="E939" s="95"/>
      <c r="F939" s="95"/>
      <c r="G939" s="95"/>
      <c r="H939" s="95"/>
      <c r="I939" s="95"/>
      <c r="J939" s="95"/>
    </row>
    <row r="940" spans="2:10">
      <c r="B940" s="95"/>
      <c r="C940" s="95"/>
      <c r="D940" s="95"/>
      <c r="E940" s="95"/>
      <c r="F940" s="95"/>
      <c r="G940" s="95"/>
      <c r="H940" s="95"/>
      <c r="I940" s="95"/>
      <c r="J940" s="95"/>
    </row>
    <row r="941" spans="2:10">
      <c r="B941" s="95"/>
      <c r="C941" s="95"/>
      <c r="D941" s="95"/>
      <c r="E941" s="95"/>
      <c r="F941" s="95"/>
      <c r="G941" s="95"/>
      <c r="H941" s="95"/>
      <c r="I941" s="95"/>
      <c r="J941" s="95"/>
    </row>
    <row r="942" spans="2:10">
      <c r="B942" s="95"/>
      <c r="C942" s="95"/>
      <c r="D942" s="95"/>
      <c r="E942" s="95"/>
      <c r="F942" s="95"/>
      <c r="G942" s="95"/>
      <c r="H942" s="95"/>
      <c r="I942" s="95"/>
      <c r="J942" s="95"/>
    </row>
    <row r="943" spans="2:10">
      <c r="B943" s="95"/>
      <c r="C943" s="95"/>
      <c r="D943" s="95"/>
      <c r="E943" s="95"/>
      <c r="F943" s="95"/>
      <c r="G943" s="95"/>
      <c r="H943" s="95"/>
      <c r="I943" s="95"/>
      <c r="J943" s="95"/>
    </row>
    <row r="944" spans="2:10">
      <c r="B944" s="95"/>
      <c r="C944" s="95"/>
      <c r="D944" s="95"/>
      <c r="E944" s="95"/>
      <c r="F944" s="95"/>
      <c r="G944" s="95"/>
      <c r="H944" s="95"/>
      <c r="I944" s="95"/>
      <c r="J944" s="95"/>
    </row>
    <row r="945" spans="2:10">
      <c r="B945" s="95"/>
      <c r="C945" s="95"/>
      <c r="D945" s="95"/>
      <c r="E945" s="95"/>
      <c r="F945" s="95"/>
      <c r="G945" s="95"/>
      <c r="H945" s="95"/>
      <c r="I945" s="95"/>
      <c r="J945" s="95"/>
    </row>
    <row r="946" spans="2:10">
      <c r="B946" s="95"/>
      <c r="C946" s="95"/>
      <c r="D946" s="95"/>
      <c r="E946" s="95"/>
      <c r="F946" s="95"/>
      <c r="G946" s="95"/>
      <c r="H946" s="95"/>
      <c r="I946" s="95"/>
      <c r="J946" s="95"/>
    </row>
    <row r="947" spans="2:10">
      <c r="B947" s="95"/>
      <c r="C947" s="95"/>
      <c r="D947" s="95"/>
      <c r="E947" s="95"/>
      <c r="F947" s="95"/>
      <c r="G947" s="95"/>
      <c r="H947" s="95"/>
      <c r="I947" s="95"/>
      <c r="J947" s="95"/>
    </row>
    <row r="948" spans="2:10">
      <c r="B948" s="95"/>
      <c r="C948" s="95"/>
      <c r="D948" s="95"/>
      <c r="E948" s="95"/>
      <c r="F948" s="95"/>
      <c r="G948" s="95"/>
      <c r="H948" s="95"/>
      <c r="I948" s="95"/>
      <c r="J948" s="95"/>
    </row>
    <row r="949" spans="2:10">
      <c r="B949" s="95"/>
      <c r="C949" s="95"/>
      <c r="D949" s="95"/>
      <c r="E949" s="95"/>
      <c r="F949" s="95"/>
      <c r="G949" s="95"/>
      <c r="H949" s="95"/>
      <c r="I949" s="95"/>
      <c r="J949" s="95"/>
    </row>
    <row r="950" spans="2:10">
      <c r="B950" s="95"/>
      <c r="C950" s="95"/>
      <c r="D950" s="95"/>
      <c r="E950" s="95"/>
      <c r="F950" s="95"/>
      <c r="G950" s="95"/>
      <c r="H950" s="95"/>
      <c r="I950" s="95"/>
      <c r="J950" s="95"/>
    </row>
    <row r="951" spans="2:10">
      <c r="B951" s="95"/>
      <c r="C951" s="95"/>
      <c r="D951" s="95"/>
      <c r="E951" s="95"/>
      <c r="F951" s="95"/>
      <c r="G951" s="95"/>
      <c r="H951" s="95"/>
      <c r="I951" s="95"/>
      <c r="J951" s="95"/>
    </row>
    <row r="952" spans="2:10">
      <c r="B952" s="95"/>
      <c r="C952" s="95"/>
      <c r="D952" s="95"/>
      <c r="E952" s="95"/>
      <c r="F952" s="95"/>
      <c r="G952" s="95"/>
      <c r="H952" s="95"/>
      <c r="I952" s="95"/>
      <c r="J952" s="95"/>
    </row>
    <row r="953" spans="2:10">
      <c r="B953" s="95"/>
      <c r="C953" s="95"/>
      <c r="D953" s="95"/>
      <c r="E953" s="95"/>
      <c r="F953" s="95"/>
      <c r="G953" s="95"/>
      <c r="H953" s="95"/>
      <c r="I953" s="95"/>
      <c r="J953" s="95"/>
    </row>
    <row r="954" spans="2:10">
      <c r="B954" s="95"/>
      <c r="C954" s="95"/>
      <c r="D954" s="95"/>
      <c r="E954" s="95"/>
      <c r="F954" s="95"/>
      <c r="G954" s="95"/>
      <c r="H954" s="95"/>
      <c r="I954" s="95"/>
      <c r="J954" s="95"/>
    </row>
    <row r="955" spans="2:10">
      <c r="B955" s="95"/>
      <c r="C955" s="95"/>
      <c r="D955" s="95"/>
      <c r="E955" s="95"/>
      <c r="F955" s="95"/>
      <c r="G955" s="95"/>
      <c r="H955" s="95"/>
      <c r="I955" s="95"/>
      <c r="J955" s="95"/>
    </row>
    <row r="956" spans="2:10">
      <c r="B956" s="95"/>
      <c r="C956" s="95"/>
      <c r="D956" s="95"/>
      <c r="E956" s="95"/>
      <c r="F956" s="95"/>
      <c r="G956" s="95"/>
      <c r="H956" s="95"/>
      <c r="I956" s="95"/>
      <c r="J956" s="95"/>
    </row>
    <row r="957" spans="2:10">
      <c r="B957" s="95"/>
      <c r="C957" s="95"/>
      <c r="D957" s="95"/>
      <c r="E957" s="95"/>
      <c r="F957" s="95"/>
      <c r="G957" s="95"/>
      <c r="H957" s="95"/>
      <c r="I957" s="95"/>
      <c r="J957" s="95"/>
    </row>
    <row r="958" spans="2:10">
      <c r="B958" s="95"/>
      <c r="C958" s="95"/>
      <c r="D958" s="95"/>
      <c r="E958" s="95"/>
      <c r="F958" s="95"/>
      <c r="G958" s="95"/>
      <c r="H958" s="95"/>
      <c r="I958" s="95"/>
      <c r="J958" s="95"/>
    </row>
    <row r="959" spans="2:10">
      <c r="B959" s="95"/>
      <c r="C959" s="95"/>
      <c r="D959" s="95"/>
      <c r="E959" s="95"/>
      <c r="F959" s="95"/>
      <c r="G959" s="95"/>
      <c r="H959" s="95"/>
      <c r="I959" s="95"/>
      <c r="J959" s="95"/>
    </row>
    <row r="960" spans="2:10">
      <c r="B960" s="95"/>
      <c r="C960" s="95"/>
      <c r="D960" s="95"/>
      <c r="E960" s="95"/>
      <c r="F960" s="95"/>
      <c r="G960" s="95"/>
      <c r="H960" s="95"/>
      <c r="I960" s="95"/>
      <c r="J960" s="95"/>
    </row>
    <row r="961" spans="2:10">
      <c r="B961" s="95"/>
      <c r="C961" s="95"/>
      <c r="D961" s="95"/>
      <c r="E961" s="95"/>
      <c r="F961" s="95"/>
      <c r="G961" s="95"/>
      <c r="H961" s="95"/>
      <c r="I961" s="95"/>
      <c r="J961" s="95"/>
    </row>
    <row r="962" spans="2:10">
      <c r="B962" s="95"/>
      <c r="C962" s="95"/>
      <c r="D962" s="95"/>
      <c r="E962" s="95"/>
      <c r="F962" s="95"/>
      <c r="G962" s="95"/>
      <c r="H962" s="95"/>
      <c r="I962" s="95"/>
      <c r="J962" s="95"/>
    </row>
    <row r="963" spans="2:10">
      <c r="B963" s="95"/>
      <c r="C963" s="95"/>
      <c r="D963" s="95"/>
      <c r="E963" s="95"/>
      <c r="F963" s="95"/>
      <c r="G963" s="95"/>
      <c r="H963" s="95"/>
      <c r="I963" s="95"/>
      <c r="J963" s="95"/>
    </row>
    <row r="964" spans="2:10">
      <c r="B964" s="95"/>
      <c r="C964" s="95"/>
      <c r="D964" s="95"/>
      <c r="E964" s="95"/>
      <c r="F964" s="95"/>
      <c r="G964" s="95"/>
      <c r="H964" s="95"/>
      <c r="I964" s="95"/>
      <c r="J964" s="95"/>
    </row>
    <row r="965" spans="2:10">
      <c r="B965" s="95"/>
      <c r="C965" s="95"/>
      <c r="D965" s="95"/>
      <c r="E965" s="95"/>
      <c r="F965" s="95"/>
      <c r="G965" s="95"/>
      <c r="H965" s="95"/>
      <c r="I965" s="95"/>
      <c r="J965" s="95"/>
    </row>
    <row r="966" spans="2:10">
      <c r="B966" s="95"/>
      <c r="C966" s="95"/>
      <c r="D966" s="95"/>
      <c r="E966" s="95"/>
      <c r="F966" s="95"/>
      <c r="G966" s="95"/>
      <c r="H966" s="95"/>
      <c r="I966" s="95"/>
      <c r="J966" s="95"/>
    </row>
    <row r="967" spans="2:10">
      <c r="B967" s="95"/>
      <c r="C967" s="95"/>
      <c r="D967" s="95"/>
      <c r="E967" s="95"/>
      <c r="F967" s="95"/>
      <c r="G967" s="95"/>
      <c r="H967" s="95"/>
      <c r="I967" s="95"/>
      <c r="J967" s="95"/>
    </row>
    <row r="968" spans="2:10">
      <c r="B968" s="95"/>
      <c r="C968" s="95"/>
      <c r="D968" s="95"/>
      <c r="E968" s="95"/>
      <c r="F968" s="95"/>
      <c r="G968" s="95"/>
      <c r="H968" s="95"/>
      <c r="I968" s="95"/>
      <c r="J968" s="95"/>
    </row>
    <row r="969" spans="2:10">
      <c r="B969" s="95"/>
      <c r="C969" s="95"/>
      <c r="D969" s="95"/>
      <c r="E969" s="95"/>
      <c r="F969" s="95"/>
      <c r="G969" s="95"/>
      <c r="H969" s="95"/>
      <c r="I969" s="95"/>
      <c r="J969" s="95"/>
    </row>
    <row r="970" spans="2:10">
      <c r="B970" s="95"/>
      <c r="C970" s="95"/>
      <c r="D970" s="95"/>
      <c r="E970" s="95"/>
      <c r="F970" s="95"/>
      <c r="G970" s="95"/>
      <c r="H970" s="95"/>
      <c r="I970" s="95"/>
      <c r="J970" s="95"/>
    </row>
    <row r="971" spans="2:10">
      <c r="B971" s="95"/>
      <c r="C971" s="95"/>
      <c r="D971" s="95"/>
      <c r="E971" s="95"/>
      <c r="F971" s="95"/>
      <c r="G971" s="95"/>
      <c r="H971" s="95"/>
      <c r="I971" s="95"/>
      <c r="J971" s="95"/>
    </row>
    <row r="972" spans="2:10">
      <c r="B972" s="95"/>
      <c r="C972" s="95"/>
      <c r="D972" s="95"/>
      <c r="E972" s="95"/>
      <c r="F972" s="95"/>
      <c r="G972" s="95"/>
      <c r="H972" s="95"/>
      <c r="I972" s="95"/>
      <c r="J972" s="95"/>
    </row>
    <row r="973" spans="2:10">
      <c r="B973" s="95"/>
      <c r="C973" s="95"/>
      <c r="D973" s="95"/>
      <c r="E973" s="95"/>
      <c r="F973" s="95"/>
      <c r="G973" s="95"/>
      <c r="H973" s="95"/>
      <c r="I973" s="95"/>
      <c r="J973" s="95"/>
    </row>
    <row r="974" spans="2:10">
      <c r="B974" s="95"/>
      <c r="C974" s="95"/>
      <c r="D974" s="95"/>
      <c r="E974" s="95"/>
      <c r="F974" s="95"/>
      <c r="G974" s="95"/>
      <c r="H974" s="95"/>
      <c r="I974" s="95"/>
      <c r="J974" s="95"/>
    </row>
    <row r="975" spans="2:10">
      <c r="B975" s="95"/>
      <c r="C975" s="95"/>
      <c r="D975" s="95"/>
      <c r="E975" s="95"/>
      <c r="F975" s="95"/>
      <c r="G975" s="95"/>
      <c r="H975" s="95"/>
      <c r="I975" s="95"/>
      <c r="J975" s="95"/>
    </row>
    <row r="976" spans="2:10">
      <c r="B976" s="95"/>
      <c r="C976" s="95"/>
      <c r="D976" s="95"/>
      <c r="E976" s="95"/>
      <c r="F976" s="95"/>
      <c r="G976" s="95"/>
      <c r="H976" s="95"/>
      <c r="I976" s="95"/>
      <c r="J976" s="95"/>
    </row>
    <row r="977" spans="2:10">
      <c r="B977" s="95"/>
      <c r="C977" s="95"/>
      <c r="D977" s="95"/>
      <c r="E977" s="95"/>
      <c r="F977" s="95"/>
      <c r="G977" s="95"/>
      <c r="H977" s="95"/>
      <c r="I977" s="95"/>
      <c r="J977" s="95"/>
    </row>
    <row r="978" spans="2:10">
      <c r="B978" s="95"/>
      <c r="C978" s="95"/>
      <c r="D978" s="95"/>
      <c r="E978" s="95"/>
      <c r="F978" s="95"/>
      <c r="G978" s="95"/>
      <c r="H978" s="95"/>
      <c r="I978" s="95"/>
      <c r="J978" s="95"/>
    </row>
    <row r="979" spans="2:10">
      <c r="B979" s="95"/>
      <c r="C979" s="95"/>
      <c r="D979" s="95"/>
      <c r="E979" s="95"/>
      <c r="F979" s="95"/>
      <c r="G979" s="95"/>
      <c r="H979" s="95"/>
      <c r="I979" s="95"/>
      <c r="J979" s="95"/>
    </row>
    <row r="980" spans="2:10">
      <c r="B980" s="95"/>
      <c r="C980" s="95"/>
      <c r="D980" s="95"/>
      <c r="E980" s="95"/>
      <c r="F980" s="95"/>
      <c r="G980" s="95"/>
      <c r="H980" s="95"/>
      <c r="I980" s="95"/>
      <c r="J980" s="95"/>
    </row>
    <row r="981" spans="2:10">
      <c r="B981" s="95"/>
      <c r="C981" s="95"/>
      <c r="D981" s="95"/>
      <c r="E981" s="95"/>
      <c r="F981" s="95"/>
      <c r="G981" s="95"/>
      <c r="H981" s="95"/>
      <c r="I981" s="95"/>
      <c r="J981" s="95"/>
    </row>
    <row r="982" spans="2:10">
      <c r="B982" s="95"/>
      <c r="C982" s="95"/>
      <c r="D982" s="95"/>
      <c r="E982" s="95"/>
      <c r="F982" s="95"/>
      <c r="G982" s="95"/>
      <c r="H982" s="95"/>
      <c r="I982" s="95"/>
      <c r="J982" s="95"/>
    </row>
    <row r="983" spans="2:10">
      <c r="B983" s="95"/>
      <c r="C983" s="95"/>
      <c r="D983" s="95"/>
      <c r="E983" s="95"/>
      <c r="F983" s="95"/>
      <c r="G983" s="95"/>
      <c r="H983" s="95"/>
      <c r="I983" s="95"/>
      <c r="J983" s="95"/>
    </row>
    <row r="984" spans="2:10">
      <c r="B984" s="95"/>
      <c r="C984" s="95"/>
      <c r="D984" s="95"/>
      <c r="E984" s="95"/>
      <c r="F984" s="95"/>
      <c r="G984" s="95"/>
      <c r="H984" s="95"/>
      <c r="I984" s="95"/>
      <c r="J984" s="95"/>
    </row>
    <row r="985" spans="2:10">
      <c r="B985" s="95"/>
      <c r="C985" s="95"/>
      <c r="D985" s="95"/>
      <c r="E985" s="95"/>
      <c r="F985" s="95"/>
      <c r="G985" s="95"/>
      <c r="H985" s="95"/>
      <c r="I985" s="95"/>
      <c r="J985" s="95"/>
    </row>
    <row r="986" spans="2:10">
      <c r="B986" s="95"/>
      <c r="C986" s="95"/>
      <c r="D986" s="95"/>
      <c r="E986" s="95"/>
      <c r="F986" s="95"/>
      <c r="G986" s="95"/>
      <c r="H986" s="95"/>
      <c r="I986" s="95"/>
      <c r="J986" s="95"/>
    </row>
    <row r="987" spans="2:10">
      <c r="B987" s="95"/>
      <c r="C987" s="95"/>
      <c r="D987" s="95"/>
      <c r="E987" s="95"/>
      <c r="F987" s="95"/>
      <c r="G987" s="95"/>
      <c r="H987" s="95"/>
      <c r="I987" s="95"/>
      <c r="J987" s="95"/>
    </row>
    <row r="988" spans="2:10">
      <c r="B988" s="95"/>
      <c r="C988" s="95"/>
      <c r="D988" s="95"/>
      <c r="E988" s="95"/>
      <c r="F988" s="95"/>
      <c r="G988" s="95"/>
      <c r="H988" s="95"/>
      <c r="I988" s="95"/>
      <c r="J988" s="95"/>
    </row>
    <row r="989" spans="2:10">
      <c r="B989" s="95"/>
      <c r="C989" s="95"/>
      <c r="D989" s="95"/>
      <c r="E989" s="95"/>
      <c r="F989" s="95"/>
      <c r="G989" s="95"/>
      <c r="H989" s="95"/>
      <c r="I989" s="95"/>
      <c r="J989" s="95"/>
    </row>
    <row r="990" spans="2:10">
      <c r="B990" s="95"/>
      <c r="C990" s="95"/>
      <c r="D990" s="95"/>
      <c r="E990" s="95"/>
      <c r="F990" s="95"/>
      <c r="G990" s="95"/>
      <c r="H990" s="95"/>
      <c r="I990" s="95"/>
      <c r="J990" s="95"/>
    </row>
    <row r="991" spans="2:10">
      <c r="B991" s="95"/>
      <c r="C991" s="95"/>
      <c r="D991" s="95"/>
      <c r="E991" s="95"/>
      <c r="F991" s="95"/>
      <c r="G991" s="95"/>
      <c r="H991" s="95"/>
      <c r="I991" s="95"/>
      <c r="J991" s="95"/>
    </row>
    <row r="992" spans="2:10">
      <c r="B992" s="95"/>
      <c r="C992" s="95"/>
      <c r="D992" s="95"/>
      <c r="E992" s="95"/>
      <c r="F992" s="95"/>
      <c r="G992" s="95"/>
      <c r="H992" s="95"/>
      <c r="I992" s="95"/>
      <c r="J992" s="95"/>
    </row>
    <row r="993" spans="2:10">
      <c r="B993" s="95"/>
      <c r="C993" s="95"/>
      <c r="D993" s="95"/>
      <c r="E993" s="95"/>
      <c r="F993" s="95"/>
      <c r="G993" s="95"/>
      <c r="H993" s="95"/>
      <c r="I993" s="95"/>
      <c r="J993" s="95"/>
    </row>
    <row r="994" spans="2:10">
      <c r="B994" s="95"/>
      <c r="C994" s="95"/>
      <c r="D994" s="95"/>
      <c r="E994" s="95"/>
      <c r="F994" s="95"/>
      <c r="G994" s="95"/>
      <c r="H994" s="95"/>
      <c r="I994" s="95"/>
      <c r="J994" s="95"/>
    </row>
    <row r="995" spans="2:10">
      <c r="B995" s="95"/>
      <c r="C995" s="95"/>
      <c r="D995" s="95"/>
      <c r="E995" s="95"/>
      <c r="F995" s="95"/>
      <c r="G995" s="95"/>
      <c r="H995" s="95"/>
      <c r="I995" s="95"/>
      <c r="J995" s="95"/>
    </row>
    <row r="996" spans="2:10">
      <c r="B996" s="95"/>
      <c r="C996" s="95"/>
      <c r="D996" s="95"/>
      <c r="E996" s="95"/>
      <c r="F996" s="95"/>
      <c r="G996" s="95"/>
      <c r="H996" s="95"/>
      <c r="I996" s="95"/>
      <c r="J996" s="95"/>
    </row>
    <row r="997" spans="2:10">
      <c r="B997" s="95"/>
      <c r="C997" s="95"/>
      <c r="D997" s="95"/>
      <c r="E997" s="95"/>
      <c r="F997" s="95"/>
      <c r="G997" s="95"/>
      <c r="H997" s="95"/>
      <c r="I997" s="95"/>
      <c r="J997" s="95"/>
    </row>
    <row r="998" spans="2:10">
      <c r="B998" s="95"/>
      <c r="C998" s="95"/>
      <c r="D998" s="95"/>
      <c r="E998" s="95"/>
      <c r="F998" s="95"/>
      <c r="G998" s="95"/>
      <c r="H998" s="95"/>
      <c r="I998" s="95"/>
      <c r="J998" s="95"/>
    </row>
    <row r="999" spans="2:10">
      <c r="B999" s="95"/>
      <c r="C999" s="95"/>
      <c r="D999" s="95"/>
      <c r="E999" s="95"/>
      <c r="F999" s="95"/>
      <c r="G999" s="95"/>
      <c r="H999" s="95"/>
      <c r="I999" s="95"/>
      <c r="J999" s="95"/>
    </row>
    <row r="1000" spans="2:10">
      <c r="B1000" s="95"/>
      <c r="C1000" s="95"/>
      <c r="D1000" s="95"/>
      <c r="E1000" s="95"/>
      <c r="F1000" s="95"/>
      <c r="G1000" s="95"/>
      <c r="H1000" s="95"/>
      <c r="I1000" s="95"/>
      <c r="J1000" s="95"/>
    </row>
    <row r="1001" spans="2:10">
      <c r="B1001" s="95"/>
      <c r="C1001" s="95"/>
      <c r="D1001" s="95"/>
      <c r="E1001" s="95"/>
      <c r="F1001" s="95"/>
      <c r="G1001" s="95"/>
      <c r="H1001" s="95"/>
      <c r="I1001" s="95"/>
      <c r="J1001" s="95"/>
    </row>
    <row r="1002" spans="2:10">
      <c r="B1002" s="95"/>
      <c r="C1002" s="95"/>
      <c r="D1002" s="95"/>
      <c r="E1002" s="95"/>
      <c r="F1002" s="95"/>
      <c r="G1002" s="95"/>
      <c r="H1002" s="95"/>
      <c r="I1002" s="95"/>
      <c r="J1002" s="95"/>
    </row>
    <row r="1003" spans="2:10">
      <c r="B1003" s="95"/>
      <c r="C1003" s="95"/>
      <c r="D1003" s="95"/>
      <c r="E1003" s="95"/>
      <c r="F1003" s="95"/>
      <c r="G1003" s="95"/>
      <c r="H1003" s="95"/>
      <c r="I1003" s="95"/>
      <c r="J1003" s="95"/>
    </row>
    <row r="1004" spans="2:10">
      <c r="B1004" s="95"/>
      <c r="C1004" s="95"/>
      <c r="D1004" s="95"/>
      <c r="E1004" s="95"/>
      <c r="F1004" s="95"/>
      <c r="G1004" s="95"/>
      <c r="H1004" s="95"/>
      <c r="I1004" s="95"/>
      <c r="J1004" s="95"/>
    </row>
    <row r="1005" spans="2:10">
      <c r="B1005" s="95"/>
      <c r="C1005" s="95"/>
      <c r="D1005" s="95"/>
      <c r="E1005" s="95"/>
      <c r="F1005" s="95"/>
      <c r="G1005" s="95"/>
      <c r="H1005" s="95"/>
      <c r="I1005" s="95"/>
      <c r="J1005" s="95"/>
    </row>
    <row r="1006" spans="2:10">
      <c r="B1006" s="95"/>
      <c r="C1006" s="95"/>
      <c r="D1006" s="95"/>
      <c r="E1006" s="95"/>
      <c r="F1006" s="95"/>
      <c r="G1006" s="95"/>
      <c r="H1006" s="95"/>
      <c r="I1006" s="95"/>
      <c r="J1006" s="95"/>
    </row>
    <row r="1007" spans="2:10">
      <c r="B1007" s="95"/>
      <c r="C1007" s="95"/>
      <c r="D1007" s="95"/>
      <c r="E1007" s="95"/>
      <c r="F1007" s="95"/>
      <c r="G1007" s="95"/>
      <c r="H1007" s="95"/>
      <c r="I1007" s="95"/>
      <c r="J1007" s="95"/>
    </row>
    <row r="1008" spans="2:10">
      <c r="B1008" s="95"/>
      <c r="C1008" s="95"/>
      <c r="D1008" s="95"/>
      <c r="E1008" s="95"/>
      <c r="F1008" s="95"/>
      <c r="G1008" s="95"/>
      <c r="H1008" s="95"/>
      <c r="I1008" s="95"/>
      <c r="J1008" s="95"/>
    </row>
    <row r="1009" spans="2:10">
      <c r="B1009" s="95"/>
      <c r="C1009" s="95"/>
      <c r="D1009" s="95"/>
      <c r="E1009" s="95"/>
      <c r="F1009" s="95"/>
      <c r="G1009" s="95"/>
      <c r="H1009" s="95"/>
      <c r="I1009" s="95"/>
      <c r="J1009" s="95"/>
    </row>
    <row r="1010" spans="2:10">
      <c r="B1010" s="95"/>
      <c r="C1010" s="95"/>
      <c r="D1010" s="95"/>
      <c r="E1010" s="95"/>
      <c r="F1010" s="95"/>
      <c r="G1010" s="95"/>
      <c r="H1010" s="95"/>
      <c r="I1010" s="95"/>
      <c r="J1010" s="95"/>
    </row>
    <row r="1011" spans="2:10">
      <c r="B1011" s="95"/>
      <c r="C1011" s="95"/>
      <c r="D1011" s="95"/>
      <c r="E1011" s="95"/>
      <c r="F1011" s="95"/>
      <c r="G1011" s="95"/>
      <c r="H1011" s="95"/>
      <c r="I1011" s="95"/>
      <c r="J1011" s="95"/>
    </row>
    <row r="1012" spans="2:10">
      <c r="B1012" s="95"/>
      <c r="C1012" s="95"/>
      <c r="D1012" s="95"/>
      <c r="E1012" s="95"/>
      <c r="F1012" s="95"/>
      <c r="G1012" s="95"/>
      <c r="H1012" s="95"/>
      <c r="I1012" s="95"/>
      <c r="J1012" s="95"/>
    </row>
    <row r="1013" spans="2:10">
      <c r="B1013" s="95"/>
      <c r="C1013" s="95"/>
      <c r="D1013" s="95"/>
      <c r="E1013" s="95"/>
      <c r="F1013" s="95"/>
      <c r="G1013" s="95"/>
      <c r="H1013" s="95"/>
      <c r="I1013" s="95"/>
      <c r="J1013" s="95"/>
    </row>
    <row r="1014" spans="2:10">
      <c r="B1014" s="95"/>
      <c r="C1014" s="95"/>
      <c r="D1014" s="95"/>
      <c r="E1014" s="95"/>
      <c r="F1014" s="95"/>
      <c r="G1014" s="95"/>
      <c r="H1014" s="95"/>
      <c r="I1014" s="95"/>
      <c r="J1014" s="95"/>
    </row>
    <row r="1015" spans="2:10">
      <c r="B1015" s="95"/>
      <c r="C1015" s="95"/>
      <c r="D1015" s="95"/>
      <c r="E1015" s="95"/>
      <c r="F1015" s="95"/>
      <c r="G1015" s="95"/>
      <c r="H1015" s="95"/>
      <c r="I1015" s="95"/>
      <c r="J1015" s="95"/>
    </row>
    <row r="1016" spans="2:10">
      <c r="B1016" s="95"/>
      <c r="C1016" s="95"/>
      <c r="D1016" s="95"/>
      <c r="E1016" s="95"/>
      <c r="F1016" s="95"/>
      <c r="G1016" s="95"/>
      <c r="H1016" s="95"/>
      <c r="I1016" s="95"/>
      <c r="J1016" s="95"/>
    </row>
    <row r="1017" spans="2:10">
      <c r="B1017" s="95"/>
      <c r="C1017" s="95"/>
      <c r="D1017" s="95"/>
      <c r="E1017" s="95"/>
      <c r="F1017" s="95"/>
      <c r="G1017" s="95"/>
      <c r="H1017" s="95"/>
      <c r="I1017" s="95"/>
      <c r="J1017" s="95"/>
    </row>
    <row r="1018" spans="2:10">
      <c r="B1018" s="95"/>
      <c r="C1018" s="95"/>
      <c r="D1018" s="95"/>
      <c r="E1018" s="95"/>
      <c r="F1018" s="95"/>
      <c r="G1018" s="95"/>
      <c r="H1018" s="95"/>
      <c r="I1018" s="95"/>
      <c r="J1018" s="95"/>
    </row>
    <row r="1019" spans="2:10">
      <c r="B1019" s="95"/>
      <c r="C1019" s="95"/>
      <c r="D1019" s="95"/>
      <c r="E1019" s="95"/>
      <c r="F1019" s="95"/>
      <c r="G1019" s="95"/>
      <c r="H1019" s="95"/>
      <c r="I1019" s="95"/>
      <c r="J1019" s="95"/>
    </row>
    <row r="1020" spans="2:10">
      <c r="B1020" s="95"/>
      <c r="C1020" s="95"/>
      <c r="D1020" s="95"/>
      <c r="E1020" s="95"/>
      <c r="F1020" s="95"/>
      <c r="G1020" s="95"/>
      <c r="H1020" s="95"/>
      <c r="I1020" s="95"/>
      <c r="J1020" s="95"/>
    </row>
    <row r="1021" spans="2:10">
      <c r="B1021" s="95"/>
      <c r="C1021" s="95"/>
      <c r="D1021" s="95"/>
      <c r="E1021" s="95"/>
      <c r="F1021" s="95"/>
      <c r="G1021" s="95"/>
      <c r="H1021" s="95"/>
      <c r="I1021" s="95"/>
      <c r="J1021" s="95"/>
    </row>
    <row r="1022" spans="2:10">
      <c r="B1022" s="95"/>
      <c r="C1022" s="95"/>
      <c r="D1022" s="95"/>
      <c r="E1022" s="95"/>
      <c r="F1022" s="95"/>
      <c r="G1022" s="95"/>
      <c r="H1022" s="95"/>
      <c r="I1022" s="95"/>
      <c r="J1022" s="95"/>
    </row>
    <row r="1023" spans="2:10">
      <c r="B1023" s="95"/>
      <c r="C1023" s="95"/>
      <c r="D1023" s="95"/>
      <c r="E1023" s="95"/>
      <c r="F1023" s="95"/>
      <c r="G1023" s="95"/>
      <c r="H1023" s="95"/>
      <c r="I1023" s="95"/>
      <c r="J1023" s="95"/>
    </row>
    <row r="1024" spans="2:10">
      <c r="B1024" s="95"/>
      <c r="C1024" s="95"/>
      <c r="D1024" s="95"/>
      <c r="E1024" s="95"/>
      <c r="F1024" s="95"/>
      <c r="G1024" s="95"/>
      <c r="H1024" s="95"/>
      <c r="I1024" s="95"/>
      <c r="J1024" s="95"/>
    </row>
    <row r="1025" spans="2:10">
      <c r="B1025" s="95"/>
      <c r="C1025" s="95"/>
      <c r="D1025" s="95"/>
      <c r="E1025" s="95"/>
      <c r="F1025" s="95"/>
      <c r="G1025" s="95"/>
      <c r="H1025" s="95"/>
      <c r="I1025" s="95"/>
      <c r="J1025" s="95"/>
    </row>
    <row r="1026" spans="2:10">
      <c r="B1026" s="95"/>
      <c r="C1026" s="95"/>
      <c r="D1026" s="95"/>
      <c r="E1026" s="95"/>
      <c r="F1026" s="95"/>
      <c r="G1026" s="95"/>
      <c r="H1026" s="95"/>
      <c r="I1026" s="95"/>
      <c r="J1026" s="95"/>
    </row>
    <row r="1027" spans="2:10">
      <c r="B1027" s="95"/>
      <c r="C1027" s="95"/>
      <c r="D1027" s="95"/>
      <c r="E1027" s="95"/>
      <c r="F1027" s="95"/>
      <c r="G1027" s="95"/>
      <c r="H1027" s="95"/>
      <c r="I1027" s="95"/>
      <c r="J1027" s="95"/>
    </row>
    <row r="1028" spans="2:10">
      <c r="B1028" s="95"/>
      <c r="C1028" s="95"/>
      <c r="D1028" s="95"/>
      <c r="E1028" s="95"/>
      <c r="F1028" s="95"/>
      <c r="G1028" s="95"/>
      <c r="H1028" s="95"/>
      <c r="I1028" s="95"/>
      <c r="J1028" s="95"/>
    </row>
    <row r="1029" spans="2:10">
      <c r="B1029" s="95"/>
      <c r="C1029" s="95"/>
      <c r="D1029" s="95"/>
      <c r="E1029" s="95"/>
      <c r="F1029" s="95"/>
      <c r="G1029" s="95"/>
      <c r="H1029" s="95"/>
      <c r="I1029" s="95"/>
      <c r="J1029" s="95"/>
    </row>
    <row r="1030" spans="2:10">
      <c r="B1030" s="95"/>
      <c r="C1030" s="95"/>
      <c r="D1030" s="95"/>
      <c r="E1030" s="95"/>
      <c r="F1030" s="95"/>
      <c r="G1030" s="95"/>
      <c r="H1030" s="95"/>
      <c r="I1030" s="95"/>
      <c r="J1030" s="95"/>
    </row>
    <row r="1031" spans="2:10">
      <c r="B1031" s="95"/>
      <c r="C1031" s="95"/>
      <c r="D1031" s="95"/>
      <c r="E1031" s="95"/>
      <c r="F1031" s="95"/>
      <c r="G1031" s="95"/>
      <c r="H1031" s="95"/>
      <c r="I1031" s="95"/>
      <c r="J1031" s="95"/>
    </row>
    <row r="1032" spans="2:10">
      <c r="B1032" s="95"/>
      <c r="C1032" s="95"/>
      <c r="D1032" s="95"/>
      <c r="E1032" s="95"/>
      <c r="F1032" s="95"/>
      <c r="G1032" s="95"/>
      <c r="H1032" s="95"/>
      <c r="I1032" s="95"/>
      <c r="J1032" s="95"/>
    </row>
    <row r="1033" spans="2:10">
      <c r="B1033" s="95"/>
      <c r="C1033" s="95"/>
      <c r="D1033" s="95"/>
      <c r="E1033" s="95"/>
      <c r="F1033" s="95"/>
      <c r="G1033" s="95"/>
      <c r="H1033" s="95"/>
      <c r="I1033" s="95"/>
      <c r="J1033" s="95"/>
    </row>
    <row r="1034" spans="2:10">
      <c r="B1034" s="95"/>
      <c r="C1034" s="95"/>
      <c r="D1034" s="95"/>
      <c r="E1034" s="95"/>
      <c r="F1034" s="95"/>
      <c r="G1034" s="95"/>
      <c r="H1034" s="95"/>
      <c r="I1034" s="95"/>
      <c r="J1034" s="95"/>
    </row>
    <row r="1035" spans="2:10">
      <c r="B1035" s="95"/>
      <c r="C1035" s="95"/>
      <c r="D1035" s="95"/>
      <c r="E1035" s="95"/>
      <c r="F1035" s="95"/>
      <c r="G1035" s="95"/>
      <c r="H1035" s="95"/>
      <c r="I1035" s="95"/>
      <c r="J1035" s="95"/>
    </row>
    <row r="1036" spans="2:10">
      <c r="B1036" s="95"/>
      <c r="C1036" s="95"/>
      <c r="D1036" s="95"/>
      <c r="E1036" s="95"/>
      <c r="F1036" s="95"/>
      <c r="G1036" s="95"/>
      <c r="H1036" s="95"/>
      <c r="I1036" s="95"/>
      <c r="J1036" s="95"/>
    </row>
    <row r="1037" spans="2:10">
      <c r="B1037" s="95"/>
      <c r="C1037" s="95"/>
      <c r="D1037" s="95"/>
      <c r="E1037" s="95"/>
      <c r="F1037" s="95"/>
      <c r="G1037" s="95"/>
      <c r="H1037" s="95"/>
      <c r="I1037" s="95"/>
      <c r="J1037" s="95"/>
    </row>
    <row r="1038" spans="2:10">
      <c r="B1038" s="95"/>
      <c r="C1038" s="95"/>
      <c r="D1038" s="95"/>
      <c r="E1038" s="95"/>
      <c r="F1038" s="95"/>
      <c r="G1038" s="95"/>
      <c r="H1038" s="95"/>
      <c r="I1038" s="95"/>
      <c r="J1038" s="95"/>
    </row>
    <row r="1039" spans="2:10">
      <c r="B1039" s="95"/>
      <c r="C1039" s="95"/>
      <c r="D1039" s="95"/>
      <c r="E1039" s="95"/>
      <c r="F1039" s="95"/>
      <c r="G1039" s="95"/>
      <c r="H1039" s="95"/>
      <c r="I1039" s="95"/>
      <c r="J1039" s="95"/>
    </row>
    <row r="1040" spans="2:10">
      <c r="B1040" s="95"/>
      <c r="C1040" s="95"/>
      <c r="D1040" s="95"/>
      <c r="E1040" s="95"/>
      <c r="F1040" s="95"/>
      <c r="G1040" s="95"/>
      <c r="H1040" s="95"/>
      <c r="I1040" s="95"/>
      <c r="J1040" s="95"/>
    </row>
    <row r="1041" spans="2:10">
      <c r="B1041" s="95"/>
      <c r="C1041" s="95"/>
      <c r="D1041" s="95"/>
      <c r="E1041" s="95"/>
      <c r="F1041" s="95"/>
      <c r="G1041" s="95"/>
      <c r="H1041" s="95"/>
      <c r="I1041" s="95"/>
      <c r="J1041" s="95"/>
    </row>
    <row r="1042" spans="2:10">
      <c r="B1042" s="95"/>
      <c r="C1042" s="95"/>
      <c r="D1042" s="95"/>
      <c r="E1042" s="95"/>
      <c r="F1042" s="95"/>
      <c r="G1042" s="95"/>
      <c r="H1042" s="95"/>
      <c r="I1042" s="95"/>
      <c r="J1042" s="95"/>
    </row>
    <row r="1043" spans="2:10">
      <c r="B1043" s="95"/>
      <c r="C1043" s="95"/>
      <c r="D1043" s="95"/>
      <c r="E1043" s="95"/>
      <c r="F1043" s="95"/>
      <c r="G1043" s="95"/>
      <c r="H1043" s="95"/>
      <c r="I1043" s="95"/>
      <c r="J1043" s="95"/>
    </row>
    <row r="1044" spans="2:10">
      <c r="B1044" s="95"/>
      <c r="C1044" s="95"/>
      <c r="D1044" s="95"/>
      <c r="E1044" s="95"/>
      <c r="F1044" s="95"/>
      <c r="G1044" s="95"/>
      <c r="H1044" s="95"/>
      <c r="I1044" s="95"/>
      <c r="J1044" s="95"/>
    </row>
    <row r="1045" spans="2:10">
      <c r="B1045" s="95"/>
      <c r="C1045" s="95"/>
      <c r="D1045" s="95"/>
      <c r="E1045" s="95"/>
      <c r="F1045" s="95"/>
      <c r="G1045" s="95"/>
      <c r="H1045" s="95"/>
      <c r="I1045" s="95"/>
      <c r="J1045" s="95"/>
    </row>
    <row r="1046" spans="2:10">
      <c r="B1046" s="95"/>
      <c r="C1046" s="95"/>
      <c r="D1046" s="95"/>
      <c r="E1046" s="95"/>
      <c r="F1046" s="95"/>
      <c r="G1046" s="95"/>
      <c r="H1046" s="95"/>
      <c r="I1046" s="95"/>
      <c r="J1046" s="95"/>
    </row>
    <row r="1047" spans="2:10">
      <c r="B1047" s="95"/>
      <c r="C1047" s="95"/>
      <c r="D1047" s="95"/>
      <c r="E1047" s="95"/>
      <c r="F1047" s="95"/>
      <c r="G1047" s="95"/>
      <c r="H1047" s="95"/>
      <c r="I1047" s="95"/>
      <c r="J1047" s="95"/>
    </row>
    <row r="1048" spans="2:10">
      <c r="B1048" s="95"/>
      <c r="C1048" s="95"/>
      <c r="D1048" s="95"/>
      <c r="E1048" s="95"/>
      <c r="F1048" s="95"/>
      <c r="G1048" s="95"/>
      <c r="H1048" s="95"/>
      <c r="I1048" s="95"/>
      <c r="J1048" s="95"/>
    </row>
    <row r="1049" spans="2:10">
      <c r="B1049" s="95"/>
      <c r="C1049" s="95"/>
      <c r="D1049" s="95"/>
      <c r="E1049" s="95"/>
      <c r="F1049" s="95"/>
      <c r="G1049" s="95"/>
      <c r="H1049" s="95"/>
      <c r="I1049" s="95"/>
      <c r="J1049" s="95"/>
    </row>
    <row r="1050" spans="2:10">
      <c r="B1050" s="95"/>
      <c r="C1050" s="95"/>
      <c r="D1050" s="95"/>
      <c r="E1050" s="95"/>
      <c r="F1050" s="95"/>
      <c r="G1050" s="95"/>
      <c r="H1050" s="95"/>
      <c r="I1050" s="95"/>
      <c r="J1050" s="95"/>
    </row>
    <row r="1051" spans="2:10">
      <c r="B1051" s="95"/>
      <c r="C1051" s="95"/>
      <c r="D1051" s="95"/>
      <c r="E1051" s="95"/>
      <c r="F1051" s="95"/>
      <c r="G1051" s="95"/>
      <c r="H1051" s="95"/>
      <c r="I1051" s="95"/>
      <c r="J1051" s="95"/>
    </row>
    <row r="1052" spans="2:10">
      <c r="B1052" s="95"/>
      <c r="C1052" s="95"/>
      <c r="D1052" s="95"/>
      <c r="E1052" s="95"/>
      <c r="F1052" s="95"/>
      <c r="G1052" s="95"/>
      <c r="H1052" s="95"/>
      <c r="I1052" s="95"/>
      <c r="J1052" s="95"/>
    </row>
    <row r="1053" spans="2:10">
      <c r="B1053" s="95"/>
      <c r="C1053" s="95"/>
      <c r="D1053" s="95"/>
      <c r="E1053" s="95"/>
      <c r="F1053" s="95"/>
      <c r="G1053" s="95"/>
      <c r="H1053" s="95"/>
      <c r="I1053" s="95"/>
      <c r="J1053" s="95"/>
    </row>
    <row r="1054" spans="2:10">
      <c r="B1054" s="95"/>
      <c r="C1054" s="95"/>
      <c r="D1054" s="95"/>
      <c r="E1054" s="95"/>
      <c r="F1054" s="95"/>
      <c r="G1054" s="95"/>
      <c r="H1054" s="95"/>
      <c r="I1054" s="95"/>
      <c r="J1054" s="95"/>
    </row>
    <row r="1055" spans="2:10">
      <c r="B1055" s="95"/>
      <c r="C1055" s="95"/>
      <c r="D1055" s="95"/>
      <c r="E1055" s="95"/>
      <c r="F1055" s="95"/>
      <c r="G1055" s="95"/>
      <c r="H1055" s="95"/>
      <c r="I1055" s="95"/>
      <c r="J1055" s="95"/>
    </row>
    <row r="1056" spans="2:10">
      <c r="B1056" s="95"/>
      <c r="C1056" s="95"/>
      <c r="D1056" s="95"/>
      <c r="E1056" s="95"/>
      <c r="F1056" s="95"/>
      <c r="G1056" s="95"/>
      <c r="H1056" s="95"/>
      <c r="I1056" s="95"/>
      <c r="J1056" s="95"/>
    </row>
    <row r="1057" spans="2:10">
      <c r="B1057" s="95"/>
      <c r="C1057" s="95"/>
      <c r="D1057" s="95"/>
      <c r="E1057" s="95"/>
      <c r="F1057" s="95"/>
      <c r="G1057" s="95"/>
      <c r="H1057" s="95"/>
      <c r="I1057" s="95"/>
      <c r="J1057" s="95"/>
    </row>
    <row r="1058" spans="2:10">
      <c r="B1058" s="95"/>
      <c r="C1058" s="95"/>
      <c r="D1058" s="95"/>
      <c r="E1058" s="95"/>
      <c r="F1058" s="95"/>
      <c r="G1058" s="95"/>
      <c r="H1058" s="95"/>
      <c r="I1058" s="95"/>
      <c r="J1058" s="95"/>
    </row>
    <row r="1059" spans="2:10">
      <c r="B1059" s="95"/>
      <c r="C1059" s="95"/>
      <c r="D1059" s="95"/>
      <c r="E1059" s="95"/>
      <c r="F1059" s="95"/>
      <c r="G1059" s="95"/>
      <c r="H1059" s="95"/>
      <c r="I1059" s="95"/>
      <c r="J1059" s="95"/>
    </row>
    <row r="1060" spans="2:10">
      <c r="B1060" s="95"/>
      <c r="C1060" s="95"/>
      <c r="D1060" s="95"/>
      <c r="E1060" s="95"/>
      <c r="F1060" s="95"/>
      <c r="G1060" s="95"/>
      <c r="H1060" s="95"/>
      <c r="I1060" s="95"/>
      <c r="J1060" s="95"/>
    </row>
    <row r="1061" spans="2:10">
      <c r="B1061" s="95"/>
      <c r="C1061" s="95"/>
      <c r="D1061" s="95"/>
      <c r="E1061" s="95"/>
      <c r="F1061" s="95"/>
      <c r="G1061" s="95"/>
      <c r="H1061" s="95"/>
      <c r="I1061" s="95"/>
      <c r="J1061" s="95"/>
    </row>
    <row r="1062" spans="2:10">
      <c r="B1062" s="95"/>
      <c r="C1062" s="95"/>
      <c r="D1062" s="95"/>
      <c r="E1062" s="95"/>
      <c r="F1062" s="95"/>
      <c r="G1062" s="95"/>
      <c r="H1062" s="95"/>
      <c r="I1062" s="95"/>
      <c r="J1062" s="95"/>
    </row>
    <row r="1063" spans="2:10">
      <c r="B1063" s="95"/>
      <c r="C1063" s="95"/>
      <c r="D1063" s="95"/>
      <c r="E1063" s="95"/>
      <c r="F1063" s="95"/>
      <c r="G1063" s="95"/>
      <c r="H1063" s="95"/>
      <c r="I1063" s="95"/>
      <c r="J1063" s="95"/>
    </row>
    <row r="1064" spans="2:10">
      <c r="B1064" s="95"/>
      <c r="C1064" s="95"/>
      <c r="D1064" s="95"/>
      <c r="E1064" s="95"/>
      <c r="F1064" s="95"/>
      <c r="G1064" s="95"/>
      <c r="H1064" s="95"/>
      <c r="I1064" s="95"/>
      <c r="J1064" s="95"/>
    </row>
    <row r="1065" spans="2:10">
      <c r="B1065" s="95"/>
      <c r="C1065" s="95"/>
      <c r="D1065" s="95"/>
      <c r="E1065" s="95"/>
      <c r="F1065" s="95"/>
      <c r="G1065" s="95"/>
      <c r="H1065" s="95"/>
      <c r="I1065" s="95"/>
      <c r="J1065" s="95"/>
    </row>
    <row r="1066" spans="2:10">
      <c r="B1066" s="95"/>
      <c r="C1066" s="95"/>
      <c r="D1066" s="95"/>
      <c r="E1066" s="95"/>
      <c r="F1066" s="95"/>
      <c r="G1066" s="95"/>
      <c r="H1066" s="95"/>
      <c r="I1066" s="95"/>
      <c r="J1066" s="95"/>
    </row>
    <row r="1067" spans="2:10">
      <c r="B1067" s="95"/>
      <c r="C1067" s="95"/>
      <c r="D1067" s="95"/>
      <c r="E1067" s="95"/>
      <c r="F1067" s="95"/>
      <c r="G1067" s="95"/>
      <c r="H1067" s="95"/>
      <c r="I1067" s="95"/>
      <c r="J1067" s="95"/>
    </row>
    <row r="1068" spans="2:10">
      <c r="B1068" s="95"/>
      <c r="C1068" s="95"/>
      <c r="D1068" s="95"/>
      <c r="E1068" s="95"/>
      <c r="F1068" s="95"/>
      <c r="G1068" s="95"/>
      <c r="H1068" s="95"/>
      <c r="I1068" s="95"/>
      <c r="J1068" s="95"/>
    </row>
    <row r="1069" spans="2:10">
      <c r="B1069" s="95"/>
      <c r="C1069" s="95"/>
      <c r="D1069" s="95"/>
      <c r="E1069" s="95"/>
      <c r="F1069" s="95"/>
      <c r="G1069" s="95"/>
      <c r="H1069" s="95"/>
      <c r="I1069" s="95"/>
      <c r="J1069" s="95"/>
    </row>
    <row r="1070" spans="2:10">
      <c r="B1070" s="95"/>
      <c r="C1070" s="95"/>
      <c r="D1070" s="95"/>
      <c r="E1070" s="95"/>
      <c r="F1070" s="95"/>
      <c r="G1070" s="95"/>
      <c r="H1070" s="95"/>
      <c r="I1070" s="95"/>
      <c r="J1070" s="95"/>
    </row>
    <row r="1071" spans="2:10">
      <c r="B1071" s="95"/>
      <c r="C1071" s="95"/>
      <c r="D1071" s="95"/>
      <c r="E1071" s="95"/>
      <c r="F1071" s="95"/>
      <c r="G1071" s="95"/>
      <c r="H1071" s="95"/>
      <c r="I1071" s="95"/>
      <c r="J1071" s="95"/>
    </row>
    <row r="1072" spans="2:10">
      <c r="B1072" s="95"/>
      <c r="C1072" s="95"/>
      <c r="D1072" s="95"/>
      <c r="E1072" s="95"/>
      <c r="F1072" s="95"/>
      <c r="G1072" s="95"/>
      <c r="H1072" s="95"/>
      <c r="I1072" s="95"/>
      <c r="J1072" s="95"/>
    </row>
    <row r="1073" spans="2:10">
      <c r="B1073" s="95"/>
      <c r="C1073" s="95"/>
      <c r="D1073" s="95"/>
      <c r="E1073" s="95"/>
      <c r="F1073" s="95"/>
      <c r="G1073" s="95"/>
      <c r="H1073" s="95"/>
      <c r="I1073" s="95"/>
      <c r="J1073" s="95"/>
    </row>
    <row r="1074" spans="2:10">
      <c r="B1074" s="95"/>
      <c r="C1074" s="95"/>
      <c r="D1074" s="95"/>
      <c r="E1074" s="95"/>
      <c r="F1074" s="95"/>
      <c r="G1074" s="95"/>
      <c r="H1074" s="95"/>
      <c r="I1074" s="95"/>
      <c r="J1074" s="95"/>
    </row>
    <row r="1075" spans="2:10">
      <c r="B1075" s="95"/>
      <c r="C1075" s="95"/>
      <c r="D1075" s="95"/>
      <c r="E1075" s="95"/>
      <c r="F1075" s="95"/>
      <c r="G1075" s="95"/>
      <c r="H1075" s="95"/>
      <c r="I1075" s="95"/>
      <c r="J1075" s="95"/>
    </row>
    <row r="1076" spans="2:10">
      <c r="B1076" s="95"/>
      <c r="C1076" s="95"/>
      <c r="D1076" s="95"/>
      <c r="E1076" s="95"/>
      <c r="F1076" s="95"/>
      <c r="G1076" s="95"/>
      <c r="H1076" s="95"/>
      <c r="I1076" s="95"/>
      <c r="J1076" s="95"/>
    </row>
    <row r="1077" spans="2:10">
      <c r="B1077" s="95"/>
      <c r="C1077" s="95"/>
      <c r="D1077" s="95"/>
      <c r="E1077" s="95"/>
      <c r="F1077" s="95"/>
      <c r="G1077" s="95"/>
      <c r="H1077" s="95"/>
      <c r="I1077" s="95"/>
      <c r="J1077" s="95"/>
    </row>
    <row r="1078" spans="2:10">
      <c r="B1078" s="95"/>
      <c r="C1078" s="95"/>
      <c r="D1078" s="95"/>
      <c r="E1078" s="95"/>
      <c r="F1078" s="95"/>
      <c r="G1078" s="95"/>
      <c r="H1078" s="95"/>
      <c r="I1078" s="95"/>
      <c r="J1078" s="95"/>
    </row>
    <row r="1079" spans="2:10">
      <c r="B1079" s="95"/>
      <c r="C1079" s="95"/>
      <c r="D1079" s="95"/>
      <c r="E1079" s="95"/>
      <c r="F1079" s="95"/>
      <c r="G1079" s="95"/>
      <c r="H1079" s="95"/>
      <c r="I1079" s="95"/>
      <c r="J1079" s="95"/>
    </row>
    <row r="1080" spans="2:10">
      <c r="B1080" s="95"/>
      <c r="C1080" s="95"/>
      <c r="D1080" s="95"/>
      <c r="E1080" s="95"/>
      <c r="F1080" s="95"/>
      <c r="G1080" s="95"/>
      <c r="H1080" s="95"/>
      <c r="I1080" s="95"/>
      <c r="J1080" s="95"/>
    </row>
    <row r="1081" spans="2:10">
      <c r="B1081" s="95"/>
      <c r="C1081" s="95"/>
      <c r="D1081" s="95"/>
      <c r="E1081" s="95"/>
      <c r="F1081" s="95"/>
      <c r="G1081" s="95"/>
      <c r="H1081" s="95"/>
      <c r="I1081" s="95"/>
      <c r="J1081" s="95"/>
    </row>
    <row r="1082" spans="2:10">
      <c r="B1082" s="95"/>
      <c r="C1082" s="95"/>
      <c r="D1082" s="95"/>
      <c r="E1082" s="95"/>
      <c r="F1082" s="95"/>
      <c r="G1082" s="95"/>
      <c r="H1082" s="95"/>
      <c r="I1082" s="95"/>
      <c r="J1082" s="95"/>
    </row>
    <row r="1083" spans="2:10">
      <c r="B1083" s="95"/>
      <c r="C1083" s="95"/>
      <c r="D1083" s="95"/>
      <c r="E1083" s="95"/>
      <c r="F1083" s="95"/>
      <c r="G1083" s="95"/>
      <c r="H1083" s="95"/>
      <c r="I1083" s="95"/>
      <c r="J1083" s="95"/>
    </row>
    <row r="1084" spans="2:10">
      <c r="B1084" s="95"/>
      <c r="C1084" s="95"/>
      <c r="D1084" s="95"/>
      <c r="E1084" s="95"/>
      <c r="F1084" s="95"/>
      <c r="G1084" s="95"/>
      <c r="H1084" s="95"/>
      <c r="I1084" s="95"/>
      <c r="J1084" s="95"/>
    </row>
    <row r="1085" spans="2:10">
      <c r="B1085" s="95"/>
      <c r="C1085" s="95"/>
      <c r="D1085" s="95"/>
      <c r="E1085" s="95"/>
      <c r="F1085" s="95"/>
      <c r="G1085" s="95"/>
      <c r="H1085" s="95"/>
      <c r="I1085" s="95"/>
      <c r="J1085" s="95"/>
    </row>
    <row r="1086" spans="2:10">
      <c r="B1086" s="95"/>
      <c r="C1086" s="95"/>
      <c r="D1086" s="95"/>
      <c r="E1086" s="95"/>
      <c r="F1086" s="95"/>
      <c r="G1086" s="95"/>
      <c r="H1086" s="95"/>
      <c r="I1086" s="95"/>
      <c r="J1086" s="95"/>
    </row>
    <row r="1087" spans="2:10">
      <c r="B1087" s="95"/>
      <c r="C1087" s="95"/>
      <c r="D1087" s="95"/>
      <c r="E1087" s="95"/>
      <c r="F1087" s="95"/>
      <c r="G1087" s="95"/>
      <c r="H1087" s="95"/>
      <c r="I1087" s="95"/>
      <c r="J1087" s="95"/>
    </row>
    <row r="1088" spans="2:10">
      <c r="B1088" s="95"/>
      <c r="C1088" s="95"/>
      <c r="D1088" s="95"/>
      <c r="E1088" s="95"/>
      <c r="F1088" s="95"/>
      <c r="G1088" s="95"/>
      <c r="H1088" s="95"/>
      <c r="I1088" s="95"/>
      <c r="J1088" s="95"/>
    </row>
    <row r="1089" spans="2:10">
      <c r="B1089" s="95"/>
      <c r="C1089" s="95"/>
      <c r="D1089" s="95"/>
      <c r="E1089" s="95"/>
      <c r="F1089" s="95"/>
      <c r="G1089" s="95"/>
      <c r="H1089" s="95"/>
      <c r="I1089" s="95"/>
      <c r="J1089" s="95"/>
    </row>
    <row r="1090" spans="2:10">
      <c r="B1090" s="95"/>
      <c r="C1090" s="95"/>
      <c r="D1090" s="95"/>
      <c r="E1090" s="95"/>
      <c r="F1090" s="95"/>
      <c r="G1090" s="95"/>
      <c r="H1090" s="95"/>
      <c r="I1090" s="95"/>
      <c r="J1090" s="95"/>
    </row>
    <row r="1091" spans="2:10">
      <c r="B1091" s="95"/>
      <c r="C1091" s="95"/>
      <c r="D1091" s="95"/>
      <c r="E1091" s="95"/>
      <c r="F1091" s="95"/>
      <c r="G1091" s="95"/>
      <c r="H1091" s="95"/>
      <c r="I1091" s="95"/>
      <c r="J1091" s="95"/>
    </row>
    <row r="1092" spans="2:10">
      <c r="B1092" s="95"/>
      <c r="C1092" s="95"/>
      <c r="D1092" s="95"/>
      <c r="E1092" s="95"/>
      <c r="F1092" s="95"/>
      <c r="G1092" s="95"/>
      <c r="H1092" s="95"/>
      <c r="I1092" s="95"/>
      <c r="J1092" s="95"/>
    </row>
    <row r="1093" spans="2:10">
      <c r="B1093" s="95"/>
      <c r="C1093" s="95"/>
      <c r="D1093" s="95"/>
      <c r="E1093" s="95"/>
      <c r="F1093" s="95"/>
      <c r="G1093" s="95"/>
      <c r="H1093" s="95"/>
      <c r="I1093" s="95"/>
      <c r="J1093" s="95"/>
    </row>
    <row r="1094" spans="2:10">
      <c r="B1094" s="95"/>
      <c r="C1094" s="95"/>
      <c r="D1094" s="95"/>
      <c r="E1094" s="95"/>
      <c r="F1094" s="95"/>
      <c r="G1094" s="95"/>
      <c r="H1094" s="95"/>
      <c r="I1094" s="95"/>
      <c r="J1094" s="95"/>
    </row>
    <row r="1095" spans="2:10">
      <c r="B1095" s="95"/>
      <c r="C1095" s="95"/>
      <c r="D1095" s="95"/>
      <c r="E1095" s="95"/>
      <c r="F1095" s="95"/>
      <c r="G1095" s="95"/>
      <c r="H1095" s="95"/>
      <c r="I1095" s="95"/>
      <c r="J1095" s="95"/>
    </row>
    <row r="1096" spans="2:10">
      <c r="B1096" s="95"/>
      <c r="C1096" s="95"/>
      <c r="D1096" s="95"/>
      <c r="E1096" s="95"/>
      <c r="F1096" s="95"/>
      <c r="G1096" s="95"/>
      <c r="H1096" s="95"/>
      <c r="I1096" s="95"/>
      <c r="J1096" s="95"/>
    </row>
    <row r="1097" spans="2:10">
      <c r="B1097" s="95"/>
      <c r="C1097" s="95"/>
      <c r="D1097" s="95"/>
      <c r="E1097" s="95"/>
      <c r="F1097" s="95"/>
      <c r="G1097" s="95"/>
      <c r="H1097" s="95"/>
      <c r="I1097" s="95"/>
      <c r="J1097" s="95"/>
    </row>
    <row r="1098" spans="2:10">
      <c r="B1098" s="95"/>
      <c r="C1098" s="95"/>
      <c r="D1098" s="95"/>
      <c r="E1098" s="95"/>
      <c r="F1098" s="95"/>
      <c r="G1098" s="95"/>
      <c r="H1098" s="95"/>
      <c r="I1098" s="95"/>
      <c r="J1098" s="95"/>
    </row>
    <row r="1099" spans="2:10">
      <c r="B1099" s="95"/>
      <c r="C1099" s="95"/>
      <c r="D1099" s="95"/>
      <c r="E1099" s="95"/>
      <c r="F1099" s="95"/>
      <c r="G1099" s="95"/>
      <c r="H1099" s="95"/>
      <c r="I1099" s="95"/>
      <c r="J1099" s="95"/>
    </row>
    <row r="1100" spans="2:10">
      <c r="B1100" s="95"/>
      <c r="C1100" s="95"/>
      <c r="D1100" s="95"/>
      <c r="E1100" s="95"/>
      <c r="F1100" s="95"/>
      <c r="G1100" s="95"/>
      <c r="H1100" s="95"/>
      <c r="I1100" s="95"/>
      <c r="J1100" s="95"/>
    </row>
    <row r="1101" spans="2:10">
      <c r="B1101" s="95"/>
      <c r="C1101" s="95"/>
      <c r="D1101" s="95"/>
      <c r="E1101" s="95"/>
      <c r="F1101" s="95"/>
      <c r="G1101" s="95"/>
      <c r="H1101" s="95"/>
      <c r="I1101" s="95"/>
      <c r="J1101" s="95"/>
    </row>
    <row r="1102" spans="2:10">
      <c r="B1102" s="95"/>
      <c r="C1102" s="95"/>
      <c r="D1102" s="95"/>
      <c r="E1102" s="95"/>
      <c r="F1102" s="95"/>
      <c r="G1102" s="95"/>
      <c r="H1102" s="95"/>
      <c r="I1102" s="95"/>
      <c r="J1102" s="95"/>
    </row>
    <row r="1103" spans="2:10">
      <c r="B1103" s="95"/>
      <c r="C1103" s="95"/>
      <c r="D1103" s="95"/>
      <c r="E1103" s="95"/>
      <c r="F1103" s="95"/>
      <c r="G1103" s="95"/>
      <c r="H1103" s="95"/>
      <c r="I1103" s="95"/>
      <c r="J1103" s="95"/>
    </row>
    <row r="1104" spans="2:10">
      <c r="B1104" s="95"/>
      <c r="C1104" s="95"/>
      <c r="D1104" s="95"/>
      <c r="E1104" s="95"/>
      <c r="F1104" s="95"/>
      <c r="G1104" s="95"/>
      <c r="H1104" s="95"/>
      <c r="I1104" s="95"/>
      <c r="J1104" s="95"/>
    </row>
    <row r="1105" spans="2:10">
      <c r="B1105" s="95"/>
      <c r="C1105" s="95"/>
      <c r="D1105" s="95"/>
      <c r="E1105" s="95"/>
      <c r="F1105" s="95"/>
      <c r="G1105" s="95"/>
      <c r="H1105" s="95"/>
      <c r="I1105" s="95"/>
      <c r="J1105" s="95"/>
    </row>
    <row r="1106" spans="2:10">
      <c r="B1106" s="95"/>
      <c r="C1106" s="95"/>
      <c r="D1106" s="95"/>
      <c r="E1106" s="95"/>
      <c r="F1106" s="95"/>
      <c r="G1106" s="95"/>
      <c r="H1106" s="95"/>
      <c r="I1106" s="95"/>
      <c r="J1106" s="95"/>
    </row>
    <row r="1107" spans="2:10">
      <c r="B1107" s="95"/>
      <c r="C1107" s="95"/>
      <c r="D1107" s="95"/>
      <c r="E1107" s="95"/>
      <c r="F1107" s="95"/>
      <c r="G1107" s="95"/>
      <c r="H1107" s="95"/>
      <c r="I1107" s="95"/>
      <c r="J1107" s="95"/>
    </row>
    <row r="1108" spans="2:10">
      <c r="B1108" s="95"/>
      <c r="C1108" s="95"/>
      <c r="D1108" s="95"/>
      <c r="E1108" s="95"/>
      <c r="F1108" s="95"/>
      <c r="G1108" s="95"/>
      <c r="H1108" s="95"/>
      <c r="I1108" s="95"/>
      <c r="J1108" s="95"/>
    </row>
    <row r="1109" spans="2:10">
      <c r="B1109" s="95"/>
      <c r="C1109" s="95"/>
      <c r="D1109" s="95"/>
      <c r="E1109" s="95"/>
      <c r="F1109" s="95"/>
      <c r="G1109" s="95"/>
      <c r="H1109" s="95"/>
      <c r="I1109" s="95"/>
      <c r="J1109" s="95"/>
    </row>
    <row r="1110" spans="2:10">
      <c r="B1110" s="95"/>
      <c r="C1110" s="95"/>
      <c r="D1110" s="95"/>
      <c r="E1110" s="95"/>
      <c r="F1110" s="95"/>
      <c r="G1110" s="95"/>
      <c r="H1110" s="95"/>
      <c r="I1110" s="95"/>
      <c r="J1110" s="95"/>
    </row>
    <row r="1111" spans="2:10">
      <c r="B1111" s="95"/>
      <c r="C1111" s="95"/>
      <c r="D1111" s="95"/>
      <c r="E1111" s="95"/>
      <c r="F1111" s="95"/>
      <c r="G1111" s="95"/>
      <c r="H1111" s="95"/>
      <c r="I1111" s="95"/>
      <c r="J1111" s="95"/>
    </row>
    <row r="1112" spans="2:10">
      <c r="B1112" s="95"/>
      <c r="C1112" s="95"/>
      <c r="D1112" s="95"/>
      <c r="E1112" s="95"/>
      <c r="F1112" s="95"/>
      <c r="G1112" s="95"/>
      <c r="H1112" s="95"/>
      <c r="I1112" s="95"/>
      <c r="J1112" s="95"/>
    </row>
    <row r="1113" spans="2:10">
      <c r="B1113" s="95"/>
      <c r="C1113" s="95"/>
      <c r="D1113" s="95"/>
      <c r="E1113" s="95"/>
      <c r="F1113" s="95"/>
      <c r="G1113" s="95"/>
      <c r="H1113" s="95"/>
      <c r="I1113" s="95"/>
      <c r="J1113" s="95"/>
    </row>
    <row r="1114" spans="2:10">
      <c r="B1114" s="95"/>
      <c r="C1114" s="95"/>
      <c r="D1114" s="95"/>
      <c r="E1114" s="95"/>
      <c r="F1114" s="95"/>
      <c r="G1114" s="95"/>
      <c r="H1114" s="95"/>
      <c r="I1114" s="95"/>
      <c r="J1114" s="95"/>
    </row>
    <row r="1115" spans="2:10">
      <c r="B1115" s="95"/>
      <c r="C1115" s="95"/>
      <c r="D1115" s="95"/>
      <c r="E1115" s="95"/>
      <c r="F1115" s="95"/>
      <c r="G1115" s="95"/>
      <c r="H1115" s="95"/>
      <c r="I1115" s="95"/>
      <c r="J1115" s="95"/>
    </row>
    <row r="1116" spans="2:10">
      <c r="B1116" s="95"/>
      <c r="C1116" s="95"/>
      <c r="D1116" s="95"/>
      <c r="E1116" s="95"/>
      <c r="F1116" s="95"/>
      <c r="G1116" s="95"/>
      <c r="H1116" s="95"/>
      <c r="I1116" s="95"/>
      <c r="J1116" s="95"/>
    </row>
    <row r="1117" spans="2:10">
      <c r="B1117" s="95"/>
      <c r="C1117" s="95"/>
      <c r="D1117" s="95"/>
      <c r="E1117" s="95"/>
      <c r="F1117" s="95"/>
      <c r="G1117" s="95"/>
      <c r="H1117" s="95"/>
      <c r="I1117" s="95"/>
      <c r="J1117" s="95"/>
    </row>
    <row r="1118" spans="2:10">
      <c r="B1118" s="95"/>
      <c r="C1118" s="95"/>
      <c r="D1118" s="95"/>
      <c r="E1118" s="95"/>
      <c r="F1118" s="95"/>
      <c r="G1118" s="95"/>
      <c r="H1118" s="95"/>
      <c r="I1118" s="95"/>
      <c r="J1118" s="95"/>
    </row>
    <row r="1119" spans="2:10">
      <c r="B1119" s="95"/>
      <c r="C1119" s="95"/>
      <c r="D1119" s="95"/>
      <c r="E1119" s="95"/>
      <c r="F1119" s="95"/>
      <c r="G1119" s="95"/>
      <c r="H1119" s="95"/>
      <c r="I1119" s="95"/>
      <c r="J1119" s="95"/>
    </row>
    <row r="1120" spans="2:10">
      <c r="B1120" s="95"/>
      <c r="C1120" s="95"/>
      <c r="D1120" s="95"/>
      <c r="E1120" s="95"/>
      <c r="F1120" s="95"/>
      <c r="G1120" s="95"/>
      <c r="H1120" s="95"/>
      <c r="I1120" s="95"/>
      <c r="J1120" s="95"/>
    </row>
    <row r="1121" spans="2:10">
      <c r="B1121" s="95"/>
      <c r="C1121" s="95"/>
      <c r="D1121" s="95"/>
      <c r="E1121" s="95"/>
      <c r="F1121" s="95"/>
      <c r="G1121" s="95"/>
      <c r="H1121" s="95"/>
      <c r="I1121" s="95"/>
      <c r="J1121" s="95"/>
    </row>
    <row r="1122" spans="2:10">
      <c r="B1122" s="95"/>
      <c r="C1122" s="95"/>
      <c r="D1122" s="95"/>
      <c r="E1122" s="95"/>
      <c r="F1122" s="95"/>
      <c r="G1122" s="95"/>
      <c r="H1122" s="95"/>
      <c r="I1122" s="95"/>
      <c r="J1122" s="95"/>
    </row>
    <row r="1123" spans="2:10">
      <c r="B1123" s="95"/>
      <c r="C1123" s="95"/>
      <c r="D1123" s="95"/>
      <c r="E1123" s="95"/>
      <c r="F1123" s="95"/>
      <c r="G1123" s="95"/>
      <c r="H1123" s="95"/>
      <c r="I1123" s="95"/>
      <c r="J1123" s="95"/>
    </row>
    <row r="1124" spans="2:10">
      <c r="B1124" s="95"/>
      <c r="C1124" s="95"/>
      <c r="D1124" s="95"/>
      <c r="E1124" s="95"/>
      <c r="F1124" s="95"/>
      <c r="G1124" s="95"/>
      <c r="H1124" s="95"/>
      <c r="I1124" s="95"/>
      <c r="J1124" s="95"/>
    </row>
    <row r="1125" spans="2:10">
      <c r="B1125" s="95"/>
      <c r="C1125" s="95"/>
      <c r="D1125" s="95"/>
      <c r="E1125" s="95"/>
      <c r="F1125" s="95"/>
      <c r="G1125" s="95"/>
      <c r="H1125" s="95"/>
      <c r="I1125" s="95"/>
      <c r="J1125" s="95"/>
    </row>
    <row r="1126" spans="2:10">
      <c r="B1126" s="95"/>
      <c r="C1126" s="95"/>
      <c r="D1126" s="95"/>
      <c r="E1126" s="95"/>
      <c r="F1126" s="95"/>
      <c r="G1126" s="95"/>
      <c r="H1126" s="95"/>
      <c r="I1126" s="95"/>
      <c r="J1126" s="95"/>
    </row>
    <row r="1127" spans="2:10">
      <c r="B1127" s="95"/>
      <c r="C1127" s="95"/>
      <c r="D1127" s="95"/>
      <c r="E1127" s="95"/>
      <c r="F1127" s="95"/>
      <c r="G1127" s="95"/>
      <c r="H1127" s="95"/>
      <c r="I1127" s="95"/>
      <c r="J1127" s="95"/>
    </row>
    <row r="1128" spans="2:10">
      <c r="B1128" s="95"/>
      <c r="C1128" s="95"/>
      <c r="D1128" s="95"/>
      <c r="E1128" s="95"/>
      <c r="F1128" s="95"/>
      <c r="G1128" s="95"/>
      <c r="H1128" s="95"/>
      <c r="I1128" s="95"/>
      <c r="J1128" s="95"/>
    </row>
    <row r="1129" spans="2:10">
      <c r="B1129" s="95"/>
      <c r="C1129" s="95"/>
      <c r="D1129" s="95"/>
      <c r="E1129" s="95"/>
      <c r="F1129" s="95"/>
      <c r="G1129" s="95"/>
      <c r="H1129" s="95"/>
      <c r="I1129" s="95"/>
      <c r="J1129" s="95"/>
    </row>
    <row r="1130" spans="2:10">
      <c r="B1130" s="95"/>
      <c r="C1130" s="95"/>
      <c r="D1130" s="95"/>
      <c r="E1130" s="95"/>
      <c r="F1130" s="95"/>
      <c r="G1130" s="95"/>
      <c r="H1130" s="95"/>
      <c r="I1130" s="95"/>
      <c r="J1130" s="95"/>
    </row>
    <row r="1131" spans="2:10">
      <c r="B1131" s="95"/>
      <c r="C1131" s="95"/>
      <c r="D1131" s="95"/>
      <c r="E1131" s="95"/>
      <c r="F1131" s="95"/>
      <c r="G1131" s="95"/>
      <c r="H1131" s="95"/>
      <c r="I1131" s="95"/>
      <c r="J1131" s="95"/>
    </row>
    <row r="1132" spans="2:10">
      <c r="B1132" s="95"/>
      <c r="C1132" s="95"/>
      <c r="D1132" s="95"/>
      <c r="E1132" s="95"/>
      <c r="F1132" s="95"/>
      <c r="G1132" s="95"/>
      <c r="H1132" s="95"/>
      <c r="I1132" s="95"/>
      <c r="J1132" s="95"/>
    </row>
    <row r="1133" spans="2:10">
      <c r="B1133" s="95"/>
      <c r="C1133" s="95"/>
      <c r="D1133" s="95"/>
      <c r="E1133" s="95"/>
      <c r="F1133" s="95"/>
      <c r="G1133" s="95"/>
      <c r="H1133" s="95"/>
      <c r="I1133" s="95"/>
      <c r="J1133" s="95"/>
    </row>
    <row r="1134" spans="2:10">
      <c r="B1134" s="95"/>
      <c r="C1134" s="95"/>
      <c r="D1134" s="95"/>
      <c r="E1134" s="95"/>
      <c r="F1134" s="95"/>
      <c r="G1134" s="95"/>
      <c r="H1134" s="95"/>
      <c r="I1134" s="95"/>
      <c r="J1134" s="95"/>
    </row>
    <row r="1135" spans="2:10">
      <c r="B1135" s="95"/>
      <c r="C1135" s="95"/>
      <c r="D1135" s="95"/>
      <c r="E1135" s="95"/>
      <c r="F1135" s="95"/>
      <c r="G1135" s="95"/>
      <c r="H1135" s="95"/>
      <c r="I1135" s="95"/>
      <c r="J1135" s="95"/>
    </row>
    <row r="1136" spans="2:10">
      <c r="B1136" s="95"/>
      <c r="C1136" s="95"/>
      <c r="D1136" s="95"/>
      <c r="E1136" s="95"/>
      <c r="F1136" s="95"/>
      <c r="G1136" s="95"/>
      <c r="H1136" s="95"/>
      <c r="I1136" s="95"/>
      <c r="J1136" s="95"/>
    </row>
    <row r="1137" spans="2:10">
      <c r="B1137" s="95"/>
      <c r="C1137" s="95"/>
      <c r="D1137" s="95"/>
      <c r="E1137" s="95"/>
      <c r="F1137" s="95"/>
      <c r="G1137" s="95"/>
      <c r="H1137" s="95"/>
      <c r="I1137" s="95"/>
      <c r="J1137" s="95"/>
    </row>
    <row r="1138" spans="2:10">
      <c r="B1138" s="95"/>
      <c r="C1138" s="95"/>
      <c r="D1138" s="95"/>
      <c r="E1138" s="95"/>
      <c r="F1138" s="95"/>
      <c r="G1138" s="95"/>
      <c r="H1138" s="95"/>
      <c r="I1138" s="95"/>
      <c r="J1138" s="95"/>
    </row>
    <row r="1139" spans="2:10">
      <c r="B1139" s="95"/>
      <c r="C1139" s="95"/>
      <c r="D1139" s="95"/>
      <c r="E1139" s="95"/>
      <c r="F1139" s="95"/>
      <c r="G1139" s="95"/>
      <c r="H1139" s="95"/>
      <c r="I1139" s="95"/>
      <c r="J1139" s="95"/>
    </row>
    <row r="1140" spans="2:10">
      <c r="B1140" s="95"/>
      <c r="C1140" s="95"/>
      <c r="D1140" s="95"/>
      <c r="E1140" s="95"/>
      <c r="F1140" s="95"/>
      <c r="G1140" s="95"/>
      <c r="H1140" s="95"/>
      <c r="I1140" s="95"/>
      <c r="J1140" s="95"/>
    </row>
    <row r="1141" spans="2:10">
      <c r="B1141" s="95"/>
      <c r="C1141" s="95"/>
      <c r="D1141" s="95"/>
      <c r="E1141" s="95"/>
      <c r="F1141" s="95"/>
      <c r="G1141" s="95"/>
      <c r="H1141" s="95"/>
      <c r="I1141" s="95"/>
      <c r="J1141" s="95"/>
    </row>
    <row r="1142" spans="2:10">
      <c r="B1142" s="95"/>
      <c r="C1142" s="95"/>
      <c r="D1142" s="95"/>
      <c r="E1142" s="95"/>
      <c r="F1142" s="95"/>
      <c r="G1142" s="95"/>
      <c r="H1142" s="95"/>
      <c r="I1142" s="95"/>
      <c r="J1142" s="95"/>
    </row>
    <row r="1143" spans="2:10">
      <c r="B1143" s="95"/>
      <c r="C1143" s="95"/>
      <c r="D1143" s="95"/>
      <c r="E1143" s="95"/>
      <c r="F1143" s="95"/>
      <c r="G1143" s="95"/>
      <c r="H1143" s="95"/>
      <c r="I1143" s="95"/>
      <c r="J1143" s="95"/>
    </row>
    <row r="1144" spans="2:10">
      <c r="B1144" s="95"/>
      <c r="C1144" s="95"/>
      <c r="D1144" s="95"/>
      <c r="E1144" s="95"/>
      <c r="F1144" s="95"/>
      <c r="G1144" s="95"/>
      <c r="H1144" s="95"/>
      <c r="I1144" s="95"/>
      <c r="J1144" s="95"/>
    </row>
    <row r="1145" spans="2:10">
      <c r="B1145" s="95"/>
      <c r="C1145" s="95"/>
      <c r="D1145" s="95"/>
      <c r="E1145" s="95"/>
      <c r="F1145" s="95"/>
      <c r="G1145" s="95"/>
      <c r="H1145" s="95"/>
      <c r="I1145" s="95"/>
      <c r="J1145" s="95"/>
    </row>
    <row r="1146" spans="2:10">
      <c r="B1146" s="95"/>
      <c r="C1146" s="95"/>
      <c r="D1146" s="95"/>
      <c r="E1146" s="95"/>
      <c r="F1146" s="95"/>
      <c r="G1146" s="95"/>
      <c r="H1146" s="95"/>
      <c r="I1146" s="95"/>
      <c r="J1146" s="95"/>
    </row>
    <row r="1147" spans="2:10">
      <c r="B1147" s="95"/>
      <c r="C1147" s="95"/>
      <c r="D1147" s="95"/>
      <c r="E1147" s="95"/>
      <c r="F1147" s="95"/>
      <c r="G1147" s="95"/>
      <c r="H1147" s="95"/>
      <c r="I1147" s="95"/>
      <c r="J1147" s="95"/>
    </row>
    <row r="1148" spans="2:10">
      <c r="B1148" s="95"/>
      <c r="C1148" s="95"/>
      <c r="D1148" s="95"/>
      <c r="E1148" s="95"/>
      <c r="F1148" s="95"/>
      <c r="G1148" s="95"/>
      <c r="H1148" s="95"/>
      <c r="I1148" s="95"/>
      <c r="J1148" s="95"/>
    </row>
    <row r="1149" spans="2:10">
      <c r="B1149" s="95"/>
      <c r="C1149" s="95"/>
      <c r="D1149" s="95"/>
      <c r="E1149" s="95"/>
      <c r="F1149" s="95"/>
      <c r="G1149" s="95"/>
      <c r="H1149" s="95"/>
      <c r="I1149" s="95"/>
      <c r="J1149" s="95"/>
    </row>
    <row r="1150" spans="2:10">
      <c r="B1150" s="95"/>
      <c r="C1150" s="95"/>
      <c r="D1150" s="95"/>
      <c r="E1150" s="95"/>
      <c r="F1150" s="95"/>
      <c r="G1150" s="95"/>
      <c r="H1150" s="95"/>
      <c r="I1150" s="95"/>
      <c r="J1150" s="95"/>
    </row>
    <row r="1151" spans="2:10">
      <c r="B1151" s="95"/>
      <c r="C1151" s="95"/>
      <c r="D1151" s="95"/>
      <c r="E1151" s="95"/>
      <c r="F1151" s="95"/>
      <c r="G1151" s="95"/>
      <c r="H1151" s="95"/>
      <c r="I1151" s="95"/>
      <c r="J1151" s="95"/>
    </row>
    <row r="1152" spans="2:10">
      <c r="B1152" s="95"/>
      <c r="C1152" s="95"/>
      <c r="D1152" s="95"/>
      <c r="E1152" s="95"/>
      <c r="F1152" s="95"/>
      <c r="G1152" s="95"/>
      <c r="H1152" s="95"/>
      <c r="I1152" s="95"/>
      <c r="J1152" s="95"/>
    </row>
    <row r="1153" spans="2:10">
      <c r="B1153" s="95"/>
      <c r="C1153" s="95"/>
      <c r="D1153" s="95"/>
      <c r="E1153" s="95"/>
      <c r="F1153" s="95"/>
      <c r="G1153" s="95"/>
      <c r="H1153" s="95"/>
      <c r="I1153" s="95"/>
      <c r="J1153" s="95"/>
    </row>
    <row r="1154" spans="2:10">
      <c r="B1154" s="95"/>
      <c r="C1154" s="95"/>
      <c r="D1154" s="95"/>
      <c r="E1154" s="95"/>
      <c r="F1154" s="95"/>
      <c r="G1154" s="95"/>
      <c r="H1154" s="95"/>
      <c r="I1154" s="95"/>
      <c r="J1154" s="95"/>
    </row>
    <row r="1155" spans="2:10">
      <c r="B1155" s="95"/>
      <c r="C1155" s="95"/>
      <c r="D1155" s="95"/>
      <c r="E1155" s="95"/>
      <c r="F1155" s="95"/>
      <c r="G1155" s="95"/>
      <c r="H1155" s="95"/>
      <c r="I1155" s="95"/>
      <c r="J1155" s="95"/>
    </row>
    <row r="1156" spans="2:10">
      <c r="B1156" s="95"/>
      <c r="C1156" s="95"/>
      <c r="D1156" s="95"/>
      <c r="E1156" s="95"/>
      <c r="F1156" s="95"/>
      <c r="G1156" s="95"/>
      <c r="H1156" s="95"/>
      <c r="I1156" s="95"/>
      <c r="J1156" s="95"/>
    </row>
    <row r="1157" spans="2:10">
      <c r="B1157" s="95"/>
      <c r="C1157" s="95"/>
      <c r="D1157" s="95"/>
      <c r="E1157" s="95"/>
      <c r="F1157" s="95"/>
      <c r="G1157" s="95"/>
      <c r="H1157" s="95"/>
      <c r="I1157" s="95"/>
      <c r="J1157" s="95"/>
    </row>
    <row r="1158" spans="2:10">
      <c r="B1158" s="95"/>
      <c r="C1158" s="95"/>
      <c r="D1158" s="95"/>
      <c r="E1158" s="95"/>
      <c r="F1158" s="95"/>
      <c r="G1158" s="95"/>
      <c r="H1158" s="95"/>
      <c r="I1158" s="95"/>
      <c r="J1158" s="95"/>
    </row>
    <row r="1159" spans="2:10">
      <c r="B1159" s="95"/>
      <c r="C1159" s="95"/>
      <c r="D1159" s="95"/>
      <c r="E1159" s="95"/>
      <c r="F1159" s="95"/>
      <c r="G1159" s="95"/>
      <c r="H1159" s="95"/>
      <c r="I1159" s="95"/>
      <c r="J1159" s="95"/>
    </row>
    <row r="1160" spans="2:10">
      <c r="B1160" s="95"/>
      <c r="C1160" s="95"/>
      <c r="D1160" s="95"/>
      <c r="E1160" s="95"/>
      <c r="F1160" s="95"/>
      <c r="G1160" s="95"/>
      <c r="H1160" s="95"/>
      <c r="I1160" s="95"/>
      <c r="J1160" s="95"/>
    </row>
    <row r="1161" spans="2:10">
      <c r="B1161" s="95"/>
      <c r="C1161" s="95"/>
      <c r="D1161" s="95"/>
      <c r="E1161" s="95"/>
      <c r="F1161" s="95"/>
      <c r="G1161" s="95"/>
      <c r="H1161" s="95"/>
      <c r="I1161" s="95"/>
      <c r="J1161" s="95"/>
    </row>
    <row r="1162" spans="2:10">
      <c r="B1162" s="95"/>
      <c r="C1162" s="95"/>
      <c r="D1162" s="95"/>
      <c r="E1162" s="95"/>
      <c r="F1162" s="95"/>
      <c r="G1162" s="95"/>
      <c r="H1162" s="95"/>
      <c r="I1162" s="95"/>
      <c r="J1162" s="95"/>
    </row>
    <row r="1163" spans="2:10">
      <c r="B1163" s="95"/>
      <c r="C1163" s="95"/>
      <c r="D1163" s="95"/>
      <c r="E1163" s="95"/>
      <c r="F1163" s="95"/>
      <c r="G1163" s="95"/>
      <c r="H1163" s="95"/>
      <c r="I1163" s="95"/>
      <c r="J1163" s="95"/>
    </row>
    <row r="1164" spans="2:10">
      <c r="B1164" s="95"/>
      <c r="C1164" s="95"/>
      <c r="D1164" s="95"/>
      <c r="E1164" s="95"/>
      <c r="F1164" s="95"/>
      <c r="G1164" s="95"/>
      <c r="H1164" s="95"/>
      <c r="I1164" s="95"/>
      <c r="J1164" s="95"/>
    </row>
    <row r="1165" spans="2:10">
      <c r="B1165" s="95"/>
      <c r="C1165" s="95"/>
      <c r="D1165" s="95"/>
      <c r="E1165" s="95"/>
      <c r="F1165" s="95"/>
      <c r="G1165" s="95"/>
      <c r="H1165" s="95"/>
      <c r="I1165" s="95"/>
      <c r="J1165" s="95"/>
    </row>
    <row r="1166" spans="2:10">
      <c r="B1166" s="95"/>
      <c r="C1166" s="95"/>
      <c r="D1166" s="95"/>
      <c r="E1166" s="95"/>
      <c r="F1166" s="95"/>
      <c r="G1166" s="95"/>
      <c r="H1166" s="95"/>
      <c r="I1166" s="95"/>
      <c r="J1166" s="95"/>
    </row>
    <row r="1167" spans="2:10">
      <c r="B1167" s="95"/>
      <c r="C1167" s="95"/>
      <c r="D1167" s="95"/>
      <c r="E1167" s="95"/>
      <c r="F1167" s="95"/>
      <c r="G1167" s="95"/>
      <c r="H1167" s="95"/>
      <c r="I1167" s="95"/>
      <c r="J1167" s="95"/>
    </row>
    <row r="1168" spans="2:10">
      <c r="B1168" s="95"/>
      <c r="C1168" s="95"/>
      <c r="D1168" s="95"/>
      <c r="E1168" s="95"/>
      <c r="F1168" s="95"/>
      <c r="G1168" s="95"/>
      <c r="H1168" s="95"/>
      <c r="I1168" s="95"/>
      <c r="J1168" s="95"/>
    </row>
    <row r="1169" spans="2:10">
      <c r="B1169" s="95"/>
      <c r="C1169" s="95"/>
      <c r="D1169" s="95"/>
      <c r="E1169" s="95"/>
      <c r="F1169" s="95"/>
      <c r="G1169" s="95"/>
      <c r="H1169" s="95"/>
      <c r="I1169" s="95"/>
      <c r="J1169" s="95"/>
    </row>
    <row r="1170" spans="2:10">
      <c r="B1170" s="95"/>
      <c r="C1170" s="95"/>
      <c r="D1170" s="95"/>
      <c r="E1170" s="95"/>
      <c r="F1170" s="95"/>
      <c r="G1170" s="95"/>
      <c r="H1170" s="95"/>
      <c r="I1170" s="95"/>
      <c r="J1170" s="95"/>
    </row>
    <row r="1171" spans="2:10">
      <c r="B1171" s="95"/>
      <c r="C1171" s="95"/>
      <c r="D1171" s="95"/>
      <c r="E1171" s="95"/>
      <c r="F1171" s="95"/>
      <c r="G1171" s="95"/>
      <c r="H1171" s="95"/>
      <c r="I1171" s="95"/>
      <c r="J1171" s="95"/>
    </row>
    <row r="1172" spans="2:10">
      <c r="B1172" s="95"/>
      <c r="C1172" s="95"/>
      <c r="D1172" s="95"/>
      <c r="E1172" s="95"/>
      <c r="F1172" s="95"/>
      <c r="G1172" s="95"/>
      <c r="H1172" s="95"/>
      <c r="I1172" s="95"/>
      <c r="J1172" s="95"/>
    </row>
    <row r="1173" spans="2:10">
      <c r="B1173" s="95"/>
      <c r="C1173" s="95"/>
      <c r="D1173" s="95"/>
      <c r="E1173" s="95"/>
      <c r="F1173" s="95"/>
      <c r="G1173" s="95"/>
      <c r="H1173" s="95"/>
      <c r="I1173" s="95"/>
      <c r="J1173" s="95"/>
    </row>
    <row r="1174" spans="2:10">
      <c r="B1174" s="95"/>
      <c r="C1174" s="95"/>
      <c r="D1174" s="95"/>
      <c r="E1174" s="95"/>
      <c r="F1174" s="95"/>
      <c r="G1174" s="95"/>
      <c r="H1174" s="95"/>
      <c r="I1174" s="95"/>
      <c r="J1174" s="95"/>
    </row>
    <row r="1175" spans="2:10">
      <c r="B1175" s="95"/>
      <c r="C1175" s="95"/>
      <c r="D1175" s="95"/>
      <c r="E1175" s="95"/>
      <c r="F1175" s="95"/>
      <c r="G1175" s="95"/>
      <c r="H1175" s="95"/>
      <c r="I1175" s="95"/>
      <c r="J1175" s="95"/>
    </row>
    <row r="1176" spans="2:10">
      <c r="B1176" s="95"/>
      <c r="C1176" s="95"/>
      <c r="D1176" s="95"/>
      <c r="E1176" s="95"/>
      <c r="F1176" s="95"/>
      <c r="G1176" s="95"/>
      <c r="H1176" s="95"/>
      <c r="I1176" s="95"/>
      <c r="J1176" s="95"/>
    </row>
    <row r="1177" spans="2:10">
      <c r="B1177" s="95"/>
      <c r="C1177" s="95"/>
      <c r="D1177" s="95"/>
      <c r="E1177" s="95"/>
      <c r="F1177" s="95"/>
      <c r="G1177" s="95"/>
      <c r="H1177" s="95"/>
      <c r="I1177" s="95"/>
      <c r="J1177" s="95"/>
    </row>
    <row r="1178" spans="2:10">
      <c r="B1178" s="95"/>
      <c r="C1178" s="95"/>
      <c r="D1178" s="95"/>
      <c r="E1178" s="95"/>
      <c r="F1178" s="95"/>
      <c r="G1178" s="95"/>
      <c r="H1178" s="95"/>
      <c r="I1178" s="95"/>
      <c r="J1178" s="95"/>
    </row>
    <row r="1179" spans="2:10">
      <c r="B1179" s="95"/>
      <c r="C1179" s="95"/>
      <c r="D1179" s="95"/>
      <c r="E1179" s="95"/>
      <c r="F1179" s="95"/>
      <c r="G1179" s="95"/>
      <c r="H1179" s="95"/>
      <c r="I1179" s="95"/>
      <c r="J1179" s="95"/>
    </row>
    <row r="1180" spans="2:10">
      <c r="B1180" s="95"/>
      <c r="C1180" s="95"/>
      <c r="D1180" s="95"/>
      <c r="E1180" s="95"/>
      <c r="F1180" s="95"/>
      <c r="G1180" s="95"/>
      <c r="H1180" s="95"/>
      <c r="I1180" s="95"/>
      <c r="J1180" s="95"/>
    </row>
    <row r="1181" spans="2:10">
      <c r="B1181" s="95"/>
      <c r="C1181" s="95"/>
      <c r="D1181" s="95"/>
      <c r="E1181" s="95"/>
      <c r="F1181" s="95"/>
      <c r="G1181" s="95"/>
      <c r="H1181" s="95"/>
      <c r="I1181" s="95"/>
      <c r="J1181" s="95"/>
    </row>
    <row r="1182" spans="2:10">
      <c r="B1182" s="95"/>
      <c r="C1182" s="95"/>
      <c r="D1182" s="95"/>
      <c r="E1182" s="95"/>
      <c r="F1182" s="95"/>
      <c r="G1182" s="95"/>
      <c r="H1182" s="95"/>
      <c r="I1182" s="95"/>
      <c r="J1182" s="95"/>
    </row>
    <row r="1183" spans="2:10">
      <c r="B1183" s="95"/>
      <c r="C1183" s="95"/>
      <c r="D1183" s="95"/>
      <c r="E1183" s="95"/>
      <c r="F1183" s="95"/>
      <c r="G1183" s="95"/>
      <c r="H1183" s="95"/>
      <c r="I1183" s="95"/>
      <c r="J1183" s="95"/>
    </row>
    <row r="1184" spans="2:10">
      <c r="B1184" s="95"/>
      <c r="C1184" s="95"/>
      <c r="D1184" s="95"/>
      <c r="E1184" s="95"/>
      <c r="F1184" s="95"/>
      <c r="G1184" s="95"/>
      <c r="H1184" s="95"/>
      <c r="I1184" s="95"/>
      <c r="J1184" s="95"/>
    </row>
    <row r="1185" spans="2:10">
      <c r="B1185" s="95"/>
      <c r="C1185" s="95"/>
      <c r="D1185" s="95"/>
      <c r="E1185" s="95"/>
      <c r="F1185" s="95"/>
      <c r="G1185" s="95"/>
      <c r="H1185" s="95"/>
      <c r="I1185" s="95"/>
      <c r="J1185" s="95"/>
    </row>
    <row r="1186" spans="2:10">
      <c r="B1186" s="95"/>
      <c r="C1186" s="95"/>
      <c r="D1186" s="95"/>
      <c r="E1186" s="95"/>
      <c r="F1186" s="95"/>
      <c r="G1186" s="95"/>
      <c r="H1186" s="95"/>
      <c r="I1186" s="95"/>
      <c r="J1186" s="95"/>
    </row>
    <row r="1187" spans="2:10">
      <c r="B1187" s="95"/>
      <c r="C1187" s="95"/>
      <c r="D1187" s="95"/>
      <c r="E1187" s="95"/>
      <c r="F1187" s="95"/>
      <c r="G1187" s="95"/>
      <c r="H1187" s="95"/>
      <c r="I1187" s="95"/>
      <c r="J1187" s="95"/>
    </row>
    <row r="1188" spans="2:10">
      <c r="B1188" s="95"/>
      <c r="C1188" s="95"/>
      <c r="D1188" s="95"/>
      <c r="E1188" s="95"/>
      <c r="F1188" s="95"/>
      <c r="G1188" s="95"/>
      <c r="H1188" s="95"/>
      <c r="I1188" s="95"/>
      <c r="J1188" s="95"/>
    </row>
    <row r="1189" spans="2:10">
      <c r="B1189" s="95"/>
      <c r="C1189" s="95"/>
      <c r="D1189" s="95"/>
      <c r="E1189" s="95"/>
      <c r="F1189" s="95"/>
      <c r="G1189" s="95"/>
      <c r="H1189" s="95"/>
      <c r="I1189" s="95"/>
      <c r="J1189" s="95"/>
    </row>
    <row r="1190" spans="2:10">
      <c r="B1190" s="95"/>
      <c r="C1190" s="95"/>
      <c r="D1190" s="95"/>
      <c r="E1190" s="95"/>
      <c r="F1190" s="95"/>
      <c r="G1190" s="95"/>
      <c r="H1190" s="95"/>
      <c r="I1190" s="95"/>
      <c r="J1190" s="95"/>
    </row>
    <row r="1191" spans="2:10">
      <c r="B1191" s="95"/>
      <c r="C1191" s="95"/>
      <c r="D1191" s="95"/>
      <c r="E1191" s="95"/>
      <c r="F1191" s="95"/>
      <c r="G1191" s="95"/>
      <c r="H1191" s="95"/>
      <c r="I1191" s="95"/>
      <c r="J1191" s="95"/>
    </row>
    <row r="1192" spans="2:10">
      <c r="B1192" s="95"/>
      <c r="C1192" s="95"/>
      <c r="D1192" s="95"/>
      <c r="E1192" s="95"/>
      <c r="F1192" s="95"/>
      <c r="G1192" s="95"/>
      <c r="H1192" s="95"/>
      <c r="I1192" s="95"/>
      <c r="J1192" s="95"/>
    </row>
    <row r="1193" spans="2:10">
      <c r="B1193" s="95"/>
      <c r="C1193" s="95"/>
      <c r="D1193" s="95"/>
      <c r="E1193" s="95"/>
      <c r="F1193" s="95"/>
      <c r="G1193" s="95"/>
      <c r="H1193" s="95"/>
      <c r="I1193" s="95"/>
      <c r="J1193" s="95"/>
    </row>
    <row r="1194" spans="2:10">
      <c r="B1194" s="95"/>
      <c r="C1194" s="95"/>
      <c r="D1194" s="95"/>
      <c r="E1194" s="95"/>
      <c r="F1194" s="95"/>
      <c r="G1194" s="95"/>
      <c r="H1194" s="95"/>
      <c r="I1194" s="95"/>
      <c r="J1194" s="95"/>
    </row>
    <row r="1195" spans="2:10">
      <c r="B1195" s="95"/>
      <c r="C1195" s="95"/>
      <c r="D1195" s="95"/>
      <c r="E1195" s="95"/>
      <c r="F1195" s="95"/>
      <c r="G1195" s="95"/>
      <c r="H1195" s="95"/>
      <c r="I1195" s="95"/>
      <c r="J1195" s="95"/>
    </row>
    <row r="1196" spans="2:10">
      <c r="B1196" s="95"/>
      <c r="C1196" s="95"/>
      <c r="D1196" s="95"/>
      <c r="E1196" s="95"/>
      <c r="F1196" s="95"/>
      <c r="G1196" s="95"/>
      <c r="H1196" s="95"/>
      <c r="I1196" s="95"/>
      <c r="J1196" s="95"/>
    </row>
    <row r="1197" spans="2:10">
      <c r="B1197" s="95"/>
      <c r="C1197" s="95"/>
      <c r="D1197" s="95"/>
      <c r="E1197" s="95"/>
      <c r="F1197" s="95"/>
      <c r="G1197" s="95"/>
      <c r="H1197" s="95"/>
      <c r="I1197" s="95"/>
      <c r="J1197" s="95"/>
    </row>
    <row r="1198" spans="2:10">
      <c r="B1198" s="95"/>
      <c r="C1198" s="95"/>
      <c r="D1198" s="95"/>
      <c r="E1198" s="95"/>
      <c r="F1198" s="95"/>
      <c r="G1198" s="95"/>
      <c r="H1198" s="95"/>
      <c r="I1198" s="95"/>
      <c r="J1198" s="95"/>
    </row>
    <row r="1199" spans="2:10">
      <c r="B1199" s="95"/>
      <c r="C1199" s="95"/>
      <c r="D1199" s="95"/>
      <c r="E1199" s="95"/>
      <c r="F1199" s="95"/>
      <c r="G1199" s="95"/>
      <c r="H1199" s="95"/>
      <c r="I1199" s="95"/>
      <c r="J1199" s="95"/>
    </row>
    <row r="1200" spans="2:10">
      <c r="B1200" s="95"/>
      <c r="C1200" s="95"/>
      <c r="D1200" s="95"/>
      <c r="E1200" s="95"/>
      <c r="F1200" s="95"/>
      <c r="G1200" s="95"/>
      <c r="H1200" s="95"/>
      <c r="I1200" s="95"/>
      <c r="J1200" s="95"/>
    </row>
    <row r="1201" spans="2:10">
      <c r="B1201" s="95"/>
      <c r="C1201" s="95"/>
      <c r="D1201" s="95"/>
      <c r="E1201" s="95"/>
      <c r="F1201" s="95"/>
      <c r="G1201" s="95"/>
      <c r="H1201" s="95"/>
      <c r="I1201" s="95"/>
      <c r="J1201" s="95"/>
    </row>
    <row r="1202" spans="2:10">
      <c r="B1202" s="95"/>
      <c r="C1202" s="95"/>
      <c r="D1202" s="95"/>
      <c r="E1202" s="95"/>
      <c r="F1202" s="95"/>
      <c r="G1202" s="95"/>
      <c r="H1202" s="95"/>
      <c r="I1202" s="95"/>
      <c r="J1202" s="95"/>
    </row>
    <row r="1203" spans="2:10">
      <c r="B1203" s="95"/>
      <c r="C1203" s="95"/>
      <c r="D1203" s="95"/>
      <c r="E1203" s="95"/>
      <c r="F1203" s="95"/>
      <c r="G1203" s="95"/>
      <c r="H1203" s="95"/>
      <c r="I1203" s="95"/>
      <c r="J1203" s="95"/>
    </row>
    <row r="1204" spans="2:10">
      <c r="B1204" s="95"/>
      <c r="C1204" s="95"/>
      <c r="D1204" s="95"/>
      <c r="E1204" s="95"/>
      <c r="F1204" s="95"/>
      <c r="G1204" s="95"/>
      <c r="H1204" s="95"/>
      <c r="I1204" s="95"/>
      <c r="J1204" s="95"/>
    </row>
    <row r="1205" spans="2:10">
      <c r="B1205" s="95"/>
      <c r="C1205" s="95"/>
      <c r="D1205" s="95"/>
      <c r="E1205" s="95"/>
      <c r="F1205" s="95"/>
      <c r="G1205" s="95"/>
      <c r="H1205" s="95"/>
      <c r="I1205" s="95"/>
      <c r="J1205" s="95"/>
    </row>
    <row r="1206" spans="2:10">
      <c r="B1206" s="95"/>
      <c r="C1206" s="95"/>
      <c r="D1206" s="95"/>
      <c r="E1206" s="95"/>
      <c r="F1206" s="95"/>
      <c r="G1206" s="95"/>
      <c r="H1206" s="95"/>
      <c r="I1206" s="95"/>
      <c r="J1206" s="95"/>
    </row>
    <row r="1207" spans="2:10">
      <c r="B1207" s="95"/>
      <c r="C1207" s="95"/>
      <c r="D1207" s="95"/>
      <c r="E1207" s="95"/>
      <c r="F1207" s="95"/>
      <c r="G1207" s="95"/>
      <c r="H1207" s="95"/>
      <c r="I1207" s="95"/>
      <c r="J1207" s="95"/>
    </row>
    <row r="1208" spans="2:10">
      <c r="B1208" s="95"/>
      <c r="C1208" s="95"/>
      <c r="D1208" s="95"/>
      <c r="E1208" s="95"/>
      <c r="F1208" s="95"/>
      <c r="G1208" s="95"/>
      <c r="H1208" s="95"/>
      <c r="I1208" s="95"/>
      <c r="J1208" s="95"/>
    </row>
    <row r="1209" spans="2:10">
      <c r="B1209" s="95"/>
      <c r="C1209" s="95"/>
      <c r="D1209" s="95"/>
      <c r="E1209" s="95"/>
      <c r="F1209" s="95"/>
      <c r="G1209" s="95"/>
      <c r="H1209" s="95"/>
      <c r="I1209" s="95"/>
      <c r="J1209" s="95"/>
    </row>
    <row r="1210" spans="2:10">
      <c r="B1210" s="95"/>
      <c r="C1210" s="95"/>
      <c r="D1210" s="95"/>
      <c r="E1210" s="95"/>
      <c r="F1210" s="95"/>
      <c r="G1210" s="95"/>
      <c r="H1210" s="95"/>
      <c r="I1210" s="95"/>
      <c r="J1210" s="95"/>
    </row>
    <row r="1211" spans="2:10">
      <c r="B1211" s="95"/>
      <c r="C1211" s="95"/>
      <c r="D1211" s="95"/>
      <c r="E1211" s="95"/>
      <c r="F1211" s="95"/>
      <c r="G1211" s="95"/>
      <c r="H1211" s="95"/>
      <c r="I1211" s="95"/>
      <c r="J1211" s="95"/>
    </row>
    <row r="1212" spans="2:10">
      <c r="B1212" s="95"/>
      <c r="C1212" s="95"/>
      <c r="D1212" s="95"/>
      <c r="E1212" s="95"/>
      <c r="F1212" s="95"/>
      <c r="G1212" s="95"/>
      <c r="H1212" s="95"/>
      <c r="I1212" s="95"/>
      <c r="J1212" s="95"/>
    </row>
    <row r="1213" spans="2:10">
      <c r="B1213" s="95"/>
      <c r="C1213" s="95"/>
      <c r="D1213" s="95"/>
      <c r="E1213" s="95"/>
      <c r="F1213" s="95"/>
      <c r="G1213" s="95"/>
      <c r="H1213" s="95"/>
      <c r="I1213" s="95"/>
      <c r="J1213" s="95"/>
    </row>
    <row r="1214" spans="2:10">
      <c r="B1214" s="95"/>
      <c r="C1214" s="95"/>
      <c r="D1214" s="95"/>
      <c r="E1214" s="95"/>
      <c r="F1214" s="95"/>
      <c r="G1214" s="95"/>
      <c r="H1214" s="95"/>
      <c r="I1214" s="95"/>
      <c r="J1214" s="95"/>
    </row>
    <row r="1215" spans="2:10">
      <c r="B1215" s="95"/>
      <c r="C1215" s="95"/>
      <c r="D1215" s="95"/>
      <c r="E1215" s="95"/>
      <c r="F1215" s="95"/>
      <c r="G1215" s="95"/>
      <c r="H1215" s="95"/>
      <c r="I1215" s="95"/>
      <c r="J1215" s="95"/>
    </row>
    <row r="1216" spans="2:10">
      <c r="B1216" s="95"/>
      <c r="C1216" s="95"/>
      <c r="D1216" s="95"/>
      <c r="E1216" s="95"/>
      <c r="F1216" s="95"/>
      <c r="G1216" s="95"/>
      <c r="H1216" s="95"/>
      <c r="I1216" s="95"/>
      <c r="J1216" s="95"/>
    </row>
    <row r="1217" spans="2:10">
      <c r="B1217" s="95"/>
      <c r="C1217" s="95"/>
      <c r="D1217" s="95"/>
      <c r="E1217" s="95"/>
      <c r="F1217" s="95"/>
      <c r="G1217" s="95"/>
      <c r="H1217" s="95"/>
      <c r="I1217" s="95"/>
      <c r="J1217" s="95"/>
    </row>
    <row r="1218" spans="2:10">
      <c r="B1218" s="95"/>
      <c r="C1218" s="95"/>
      <c r="D1218" s="95"/>
      <c r="E1218" s="95"/>
      <c r="F1218" s="95"/>
      <c r="G1218" s="95"/>
      <c r="H1218" s="95"/>
      <c r="I1218" s="95"/>
      <c r="J1218" s="95"/>
    </row>
    <row r="1219" spans="2:10">
      <c r="B1219" s="95"/>
      <c r="C1219" s="95"/>
      <c r="D1219" s="95"/>
      <c r="E1219" s="95"/>
      <c r="F1219" s="95"/>
      <c r="G1219" s="95"/>
      <c r="H1219" s="95"/>
      <c r="I1219" s="95"/>
      <c r="J1219" s="95"/>
    </row>
    <row r="1220" spans="2:10">
      <c r="B1220" s="95"/>
      <c r="C1220" s="95"/>
      <c r="D1220" s="95"/>
      <c r="E1220" s="95"/>
      <c r="F1220" s="95"/>
      <c r="G1220" s="95"/>
      <c r="H1220" s="95"/>
      <c r="I1220" s="95"/>
      <c r="J1220" s="95"/>
    </row>
    <row r="1221" spans="2:10">
      <c r="B1221" s="95"/>
      <c r="C1221" s="95"/>
      <c r="D1221" s="95"/>
      <c r="E1221" s="95"/>
      <c r="F1221" s="95"/>
      <c r="G1221" s="95"/>
      <c r="H1221" s="95"/>
      <c r="I1221" s="95"/>
      <c r="J1221" s="95"/>
    </row>
    <row r="1222" spans="2:10">
      <c r="B1222" s="95"/>
      <c r="C1222" s="95"/>
      <c r="D1222" s="95"/>
      <c r="E1222" s="95"/>
      <c r="F1222" s="95"/>
      <c r="G1222" s="95"/>
      <c r="H1222" s="95"/>
      <c r="I1222" s="95"/>
      <c r="J1222" s="95"/>
    </row>
    <row r="1223" spans="2:10">
      <c r="B1223" s="95"/>
      <c r="C1223" s="95"/>
      <c r="D1223" s="95"/>
      <c r="E1223" s="95"/>
      <c r="F1223" s="95"/>
      <c r="G1223" s="95"/>
      <c r="H1223" s="95"/>
      <c r="I1223" s="95"/>
      <c r="J1223" s="95"/>
    </row>
    <row r="1224" spans="2:10">
      <c r="B1224" s="95"/>
      <c r="C1224" s="95"/>
      <c r="D1224" s="95"/>
      <c r="E1224" s="95"/>
      <c r="F1224" s="95"/>
      <c r="G1224" s="95"/>
      <c r="H1224" s="95"/>
      <c r="I1224" s="95"/>
      <c r="J1224" s="95"/>
    </row>
    <row r="1225" spans="2:10">
      <c r="B1225" s="95"/>
      <c r="C1225" s="95"/>
      <c r="D1225" s="95"/>
      <c r="E1225" s="95"/>
      <c r="F1225" s="95"/>
      <c r="G1225" s="95"/>
      <c r="H1225" s="95"/>
      <c r="I1225" s="95"/>
      <c r="J1225" s="95"/>
    </row>
    <row r="1226" spans="2:10">
      <c r="B1226" s="95"/>
      <c r="C1226" s="95"/>
      <c r="D1226" s="95"/>
      <c r="E1226" s="95"/>
      <c r="F1226" s="95"/>
      <c r="G1226" s="95"/>
      <c r="H1226" s="95"/>
      <c r="I1226" s="95"/>
      <c r="J1226" s="95"/>
    </row>
    <row r="1227" spans="2:10">
      <c r="B1227" s="95"/>
      <c r="C1227" s="95"/>
      <c r="D1227" s="95"/>
      <c r="E1227" s="95"/>
      <c r="F1227" s="95"/>
      <c r="G1227" s="95"/>
      <c r="H1227" s="95"/>
      <c r="I1227" s="95"/>
      <c r="J1227" s="95"/>
    </row>
    <row r="1228" spans="2:10">
      <c r="B1228" s="95"/>
      <c r="C1228" s="95"/>
      <c r="D1228" s="95"/>
      <c r="E1228" s="95"/>
      <c r="F1228" s="95"/>
      <c r="G1228" s="95"/>
      <c r="H1228" s="95"/>
      <c r="I1228" s="95"/>
      <c r="J1228" s="95"/>
    </row>
    <row r="1229" spans="2:10">
      <c r="B1229" s="95"/>
      <c r="C1229" s="95"/>
      <c r="D1229" s="95"/>
      <c r="E1229" s="95"/>
      <c r="F1229" s="95"/>
      <c r="G1229" s="95"/>
      <c r="H1229" s="95"/>
      <c r="I1229" s="95"/>
      <c r="J1229" s="95"/>
    </row>
    <row r="1230" spans="2:10">
      <c r="B1230" s="95"/>
      <c r="C1230" s="95"/>
      <c r="D1230" s="95"/>
      <c r="E1230" s="95"/>
      <c r="F1230" s="95"/>
      <c r="G1230" s="95"/>
      <c r="H1230" s="95"/>
      <c r="I1230" s="95"/>
      <c r="J1230" s="95"/>
    </row>
    <row r="1231" spans="2:10">
      <c r="B1231" s="95"/>
      <c r="C1231" s="95"/>
      <c r="D1231" s="95"/>
      <c r="E1231" s="95"/>
      <c r="F1231" s="95"/>
      <c r="G1231" s="95"/>
      <c r="H1231" s="95"/>
      <c r="I1231" s="95"/>
      <c r="J1231" s="95"/>
    </row>
    <row r="1232" spans="2:10">
      <c r="B1232" s="95"/>
      <c r="C1232" s="95"/>
      <c r="D1232" s="95"/>
      <c r="E1232" s="95"/>
      <c r="F1232" s="95"/>
      <c r="G1232" s="95"/>
      <c r="H1232" s="95"/>
      <c r="I1232" s="95"/>
      <c r="J1232" s="95"/>
    </row>
    <row r="1233" spans="2:10">
      <c r="B1233" s="95"/>
      <c r="C1233" s="95"/>
      <c r="D1233" s="95"/>
      <c r="E1233" s="95"/>
      <c r="F1233" s="95"/>
      <c r="G1233" s="95"/>
      <c r="H1233" s="95"/>
      <c r="I1233" s="95"/>
      <c r="J1233" s="95"/>
    </row>
    <row r="1234" spans="2:10">
      <c r="B1234" s="95"/>
      <c r="C1234" s="95"/>
      <c r="D1234" s="95"/>
      <c r="E1234" s="95"/>
      <c r="F1234" s="95"/>
      <c r="G1234" s="95"/>
      <c r="H1234" s="95"/>
      <c r="I1234" s="95"/>
      <c r="J1234" s="95"/>
    </row>
    <row r="1235" spans="2:10">
      <c r="B1235" s="95"/>
      <c r="C1235" s="95"/>
      <c r="D1235" s="95"/>
      <c r="E1235" s="95"/>
      <c r="F1235" s="95"/>
      <c r="G1235" s="95"/>
      <c r="H1235" s="95"/>
      <c r="I1235" s="95"/>
      <c r="J1235" s="95"/>
    </row>
    <row r="1236" spans="2:10">
      <c r="B1236" s="95"/>
      <c r="C1236" s="95"/>
      <c r="D1236" s="95"/>
      <c r="E1236" s="95"/>
      <c r="F1236" s="95"/>
      <c r="G1236" s="95"/>
      <c r="H1236" s="95"/>
      <c r="I1236" s="95"/>
      <c r="J1236" s="95"/>
    </row>
    <row r="1237" spans="2:10">
      <c r="B1237" s="95"/>
      <c r="C1237" s="95"/>
      <c r="D1237" s="95"/>
      <c r="E1237" s="95"/>
      <c r="F1237" s="95"/>
      <c r="G1237" s="95"/>
      <c r="H1237" s="95"/>
      <c r="I1237" s="95"/>
      <c r="J1237" s="95"/>
    </row>
    <row r="1238" spans="2:10">
      <c r="B1238" s="95"/>
      <c r="C1238" s="95"/>
      <c r="D1238" s="95"/>
      <c r="E1238" s="95"/>
      <c r="F1238" s="95"/>
      <c r="G1238" s="95"/>
      <c r="H1238" s="95"/>
      <c r="I1238" s="95"/>
      <c r="J1238" s="95"/>
    </row>
    <row r="1239" spans="2:10">
      <c r="B1239" s="95"/>
      <c r="C1239" s="95"/>
      <c r="D1239" s="95"/>
      <c r="E1239" s="95"/>
      <c r="F1239" s="95"/>
      <c r="G1239" s="95"/>
      <c r="H1239" s="95"/>
      <c r="I1239" s="95"/>
      <c r="J1239" s="95"/>
    </row>
    <row r="1240" spans="2:10">
      <c r="B1240" s="95"/>
      <c r="C1240" s="95"/>
      <c r="D1240" s="95"/>
      <c r="E1240" s="95"/>
      <c r="F1240" s="95"/>
      <c r="G1240" s="95"/>
      <c r="H1240" s="95"/>
      <c r="I1240" s="95"/>
      <c r="J1240" s="95"/>
    </row>
    <row r="1241" spans="2:10">
      <c r="B1241" s="95"/>
      <c r="C1241" s="95"/>
      <c r="D1241" s="95"/>
      <c r="E1241" s="95"/>
      <c r="F1241" s="95"/>
      <c r="G1241" s="95"/>
      <c r="H1241" s="95"/>
      <c r="I1241" s="95"/>
      <c r="J1241" s="95"/>
    </row>
    <row r="1242" spans="2:10">
      <c r="B1242" s="95"/>
      <c r="C1242" s="95"/>
      <c r="D1242" s="95"/>
      <c r="E1242" s="95"/>
      <c r="F1242" s="95"/>
      <c r="G1242" s="95"/>
      <c r="H1242" s="95"/>
      <c r="I1242" s="95"/>
      <c r="J1242" s="95"/>
    </row>
    <row r="1243" spans="2:10">
      <c r="B1243" s="95"/>
      <c r="C1243" s="95"/>
      <c r="D1243" s="95"/>
      <c r="E1243" s="95"/>
      <c r="F1243" s="95"/>
      <c r="G1243" s="95"/>
      <c r="H1243" s="95"/>
      <c r="I1243" s="95"/>
      <c r="J1243" s="95"/>
    </row>
    <row r="1244" spans="2:10">
      <c r="B1244" s="95"/>
      <c r="C1244" s="95"/>
      <c r="D1244" s="95"/>
      <c r="E1244" s="95"/>
      <c r="F1244" s="95"/>
      <c r="G1244" s="95"/>
      <c r="H1244" s="95"/>
      <c r="I1244" s="95"/>
      <c r="J1244" s="95"/>
    </row>
    <row r="1245" spans="2:10">
      <c r="B1245" s="95"/>
      <c r="C1245" s="95"/>
      <c r="D1245" s="95"/>
      <c r="E1245" s="95"/>
      <c r="F1245" s="95"/>
      <c r="G1245" s="95"/>
      <c r="H1245" s="95"/>
      <c r="I1245" s="95"/>
      <c r="J1245" s="95"/>
    </row>
    <row r="1246" spans="2:10">
      <c r="B1246" s="95"/>
      <c r="C1246" s="95"/>
      <c r="D1246" s="95"/>
      <c r="E1246" s="95"/>
      <c r="F1246" s="95"/>
      <c r="G1246" s="95"/>
      <c r="H1246" s="95"/>
      <c r="I1246" s="95"/>
      <c r="J1246" s="95"/>
    </row>
    <row r="1247" spans="2:10">
      <c r="B1247" s="95"/>
      <c r="C1247" s="95"/>
      <c r="D1247" s="95"/>
      <c r="E1247" s="95"/>
      <c r="F1247" s="95"/>
      <c r="G1247" s="95"/>
      <c r="H1247" s="95"/>
      <c r="I1247" s="95"/>
      <c r="J1247" s="95"/>
    </row>
    <row r="1248" spans="2:10">
      <c r="B1248" s="95"/>
      <c r="C1248" s="95"/>
      <c r="D1248" s="95"/>
      <c r="E1248" s="95"/>
      <c r="F1248" s="95"/>
      <c r="G1248" s="95"/>
      <c r="H1248" s="95"/>
      <c r="I1248" s="95"/>
      <c r="J1248" s="95"/>
    </row>
    <row r="1249" spans="2:10">
      <c r="B1249" s="95"/>
      <c r="C1249" s="95"/>
      <c r="D1249" s="95"/>
      <c r="E1249" s="95"/>
      <c r="F1249" s="95"/>
      <c r="G1249" s="95"/>
      <c r="H1249" s="95"/>
      <c r="I1249" s="95"/>
      <c r="J1249" s="95"/>
    </row>
    <row r="1250" spans="2:10">
      <c r="B1250" s="95"/>
      <c r="C1250" s="95"/>
      <c r="D1250" s="95"/>
      <c r="E1250" s="95"/>
      <c r="F1250" s="95"/>
      <c r="G1250" s="95"/>
      <c r="H1250" s="95"/>
      <c r="I1250" s="95"/>
      <c r="J1250" s="95"/>
    </row>
    <row r="1251" spans="2:10">
      <c r="B1251" s="95"/>
      <c r="C1251" s="95"/>
      <c r="D1251" s="95"/>
      <c r="E1251" s="95"/>
      <c r="F1251" s="95"/>
      <c r="G1251" s="95"/>
      <c r="H1251" s="95"/>
      <c r="I1251" s="95"/>
      <c r="J1251" s="95"/>
    </row>
    <row r="1252" spans="2:10">
      <c r="B1252" s="95"/>
      <c r="C1252" s="95"/>
      <c r="D1252" s="95"/>
      <c r="E1252" s="95"/>
      <c r="F1252" s="95"/>
      <c r="G1252" s="95"/>
      <c r="H1252" s="95"/>
      <c r="I1252" s="95"/>
      <c r="J1252" s="95"/>
    </row>
    <row r="1253" spans="2:10">
      <c r="B1253" s="95"/>
      <c r="C1253" s="95"/>
      <c r="D1253" s="95"/>
      <c r="E1253" s="95"/>
      <c r="F1253" s="95"/>
      <c r="G1253" s="95"/>
      <c r="H1253" s="95"/>
      <c r="I1253" s="95"/>
      <c r="J1253" s="95"/>
    </row>
    <row r="1254" spans="2:10">
      <c r="B1254" s="95"/>
      <c r="C1254" s="95"/>
      <c r="D1254" s="95"/>
      <c r="E1254" s="95"/>
      <c r="F1254" s="95"/>
      <c r="G1254" s="95"/>
      <c r="H1254" s="95"/>
      <c r="I1254" s="95"/>
      <c r="J1254" s="95"/>
    </row>
    <row r="1255" spans="2:10">
      <c r="B1255" s="95"/>
      <c r="C1255" s="95"/>
      <c r="D1255" s="95"/>
      <c r="E1255" s="95"/>
      <c r="F1255" s="95"/>
      <c r="G1255" s="95"/>
      <c r="H1255" s="95"/>
      <c r="I1255" s="95"/>
      <c r="J1255" s="95"/>
    </row>
    <row r="1256" spans="2:10">
      <c r="B1256" s="95"/>
      <c r="C1256" s="95"/>
      <c r="D1256" s="95"/>
      <c r="E1256" s="95"/>
      <c r="F1256" s="95"/>
      <c r="G1256" s="95"/>
      <c r="H1256" s="95"/>
      <c r="I1256" s="95"/>
      <c r="J1256" s="95"/>
    </row>
    <row r="1257" spans="2:10">
      <c r="B1257" s="95"/>
      <c r="C1257" s="95"/>
      <c r="D1257" s="95"/>
      <c r="E1257" s="95"/>
      <c r="F1257" s="95"/>
      <c r="G1257" s="95"/>
      <c r="H1257" s="95"/>
      <c r="I1257" s="95"/>
      <c r="J1257" s="95"/>
    </row>
    <row r="1258" spans="2:10">
      <c r="B1258" s="95"/>
      <c r="C1258" s="95"/>
      <c r="D1258" s="95"/>
      <c r="E1258" s="95"/>
      <c r="F1258" s="95"/>
      <c r="G1258" s="95"/>
      <c r="H1258" s="95"/>
      <c r="I1258" s="95"/>
      <c r="J1258" s="95"/>
    </row>
    <row r="1259" spans="2:10">
      <c r="B1259" s="95"/>
      <c r="C1259" s="95"/>
      <c r="D1259" s="95"/>
      <c r="E1259" s="95"/>
      <c r="F1259" s="95"/>
      <c r="G1259" s="95"/>
      <c r="H1259" s="95"/>
      <c r="I1259" s="95"/>
      <c r="J1259" s="95"/>
    </row>
    <row r="1260" spans="2:10">
      <c r="B1260" s="95"/>
      <c r="C1260" s="95"/>
      <c r="D1260" s="95"/>
      <c r="E1260" s="95"/>
      <c r="F1260" s="95"/>
      <c r="G1260" s="95"/>
      <c r="H1260" s="95"/>
      <c r="I1260" s="95"/>
      <c r="J1260" s="95"/>
    </row>
    <row r="1261" spans="2:10">
      <c r="B1261" s="95"/>
      <c r="C1261" s="95"/>
      <c r="D1261" s="95"/>
      <c r="E1261" s="95"/>
      <c r="F1261" s="95"/>
      <c r="G1261" s="95"/>
      <c r="H1261" s="95"/>
      <c r="I1261" s="95"/>
      <c r="J1261" s="95"/>
    </row>
    <row r="1262" spans="2:10">
      <c r="B1262" s="95"/>
      <c r="C1262" s="95"/>
      <c r="D1262" s="95"/>
      <c r="E1262" s="95"/>
      <c r="F1262" s="95"/>
      <c r="G1262" s="95"/>
      <c r="H1262" s="95"/>
      <c r="I1262" s="95"/>
      <c r="J1262" s="95"/>
    </row>
    <row r="1263" spans="2:10">
      <c r="B1263" s="95"/>
      <c r="C1263" s="95"/>
      <c r="D1263" s="95"/>
      <c r="E1263" s="95"/>
      <c r="F1263" s="95"/>
      <c r="G1263" s="95"/>
      <c r="H1263" s="95"/>
      <c r="I1263" s="95"/>
      <c r="J1263" s="95"/>
    </row>
    <row r="1264" spans="2:10">
      <c r="B1264" s="95"/>
      <c r="C1264" s="95"/>
      <c r="D1264" s="95"/>
      <c r="E1264" s="95"/>
      <c r="F1264" s="95"/>
      <c r="G1264" s="95"/>
      <c r="H1264" s="95"/>
      <c r="I1264" s="95"/>
      <c r="J1264" s="95"/>
    </row>
    <row r="1265" spans="2:10">
      <c r="B1265" s="95"/>
      <c r="C1265" s="95"/>
      <c r="D1265" s="95"/>
      <c r="E1265" s="95"/>
      <c r="F1265" s="95"/>
      <c r="G1265" s="95"/>
      <c r="H1265" s="95"/>
      <c r="I1265" s="95"/>
      <c r="J1265" s="95"/>
    </row>
    <row r="1266" spans="2:10">
      <c r="B1266" s="95"/>
      <c r="C1266" s="95"/>
      <c r="D1266" s="95"/>
      <c r="E1266" s="95"/>
      <c r="F1266" s="95"/>
      <c r="G1266" s="95"/>
      <c r="H1266" s="95"/>
      <c r="I1266" s="95"/>
      <c r="J1266" s="95"/>
    </row>
    <row r="1267" spans="2:10">
      <c r="B1267" s="95"/>
      <c r="C1267" s="95"/>
      <c r="D1267" s="95"/>
      <c r="E1267" s="95"/>
      <c r="F1267" s="95"/>
      <c r="G1267" s="95"/>
      <c r="H1267" s="95"/>
      <c r="I1267" s="95"/>
      <c r="J1267" s="95"/>
    </row>
    <row r="1268" spans="2:10">
      <c r="B1268" s="95"/>
      <c r="C1268" s="95"/>
      <c r="D1268" s="95"/>
      <c r="E1268" s="95"/>
      <c r="F1268" s="95"/>
      <c r="G1268" s="95"/>
      <c r="H1268" s="95"/>
      <c r="I1268" s="95"/>
      <c r="J1268" s="95"/>
    </row>
    <row r="1269" spans="2:10">
      <c r="B1269" s="95"/>
      <c r="C1269" s="95"/>
      <c r="D1269" s="95"/>
      <c r="E1269" s="95"/>
      <c r="F1269" s="95"/>
      <c r="G1269" s="95"/>
      <c r="H1269" s="95"/>
      <c r="I1269" s="95"/>
      <c r="J1269" s="95"/>
    </row>
    <row r="1270" spans="2:10">
      <c r="B1270" s="95"/>
      <c r="C1270" s="95"/>
      <c r="D1270" s="95"/>
      <c r="E1270" s="95"/>
      <c r="F1270" s="95"/>
      <c r="G1270" s="95"/>
      <c r="H1270" s="95"/>
      <c r="I1270" s="95"/>
      <c r="J1270" s="95"/>
    </row>
    <row r="1271" spans="2:10">
      <c r="B1271" s="95"/>
      <c r="C1271" s="95"/>
      <c r="D1271" s="95"/>
      <c r="E1271" s="95"/>
      <c r="F1271" s="95"/>
      <c r="G1271" s="95"/>
      <c r="H1271" s="95"/>
      <c r="I1271" s="95"/>
      <c r="J1271" s="95"/>
    </row>
    <row r="1272" spans="2:10">
      <c r="B1272" s="95"/>
      <c r="C1272" s="95"/>
      <c r="D1272" s="95"/>
      <c r="E1272" s="95"/>
      <c r="F1272" s="95"/>
      <c r="G1272" s="95"/>
      <c r="H1272" s="95"/>
      <c r="I1272" s="95"/>
      <c r="J1272" s="95"/>
    </row>
    <row r="1273" spans="2:10">
      <c r="B1273" s="95"/>
      <c r="C1273" s="95"/>
      <c r="D1273" s="95"/>
      <c r="E1273" s="95"/>
      <c r="F1273" s="95"/>
      <c r="G1273" s="95"/>
      <c r="H1273" s="95"/>
      <c r="I1273" s="95"/>
      <c r="J1273" s="95"/>
    </row>
    <row r="1274" spans="2:10">
      <c r="B1274" s="95"/>
      <c r="C1274" s="95"/>
      <c r="D1274" s="95"/>
      <c r="E1274" s="95"/>
      <c r="F1274" s="95"/>
      <c r="G1274" s="95"/>
      <c r="H1274" s="95"/>
      <c r="I1274" s="95"/>
      <c r="J1274" s="95"/>
    </row>
    <row r="1275" spans="2:10">
      <c r="B1275" s="95"/>
      <c r="C1275" s="95"/>
      <c r="D1275" s="95"/>
      <c r="E1275" s="95"/>
      <c r="F1275" s="95"/>
      <c r="G1275" s="95"/>
      <c r="H1275" s="95"/>
      <c r="I1275" s="95"/>
      <c r="J1275" s="95"/>
    </row>
    <row r="1276" spans="2:10">
      <c r="B1276" s="95"/>
      <c r="C1276" s="95"/>
      <c r="D1276" s="95"/>
      <c r="E1276" s="95"/>
      <c r="F1276" s="95"/>
      <c r="G1276" s="95"/>
      <c r="H1276" s="95"/>
      <c r="I1276" s="95"/>
      <c r="J1276" s="95"/>
    </row>
    <row r="1277" spans="2:10">
      <c r="B1277" s="95"/>
      <c r="C1277" s="95"/>
      <c r="D1277" s="95"/>
      <c r="E1277" s="95"/>
      <c r="F1277" s="95"/>
      <c r="G1277" s="95"/>
      <c r="H1277" s="95"/>
      <c r="I1277" s="95"/>
      <c r="J1277" s="95"/>
    </row>
    <row r="1278" spans="2:10">
      <c r="B1278" s="95"/>
      <c r="C1278" s="95"/>
      <c r="D1278" s="95"/>
      <c r="E1278" s="95"/>
      <c r="F1278" s="95"/>
      <c r="G1278" s="95"/>
      <c r="H1278" s="95"/>
      <c r="I1278" s="95"/>
      <c r="J1278" s="95"/>
    </row>
    <row r="1279" spans="2:10">
      <c r="B1279" s="95"/>
      <c r="C1279" s="95"/>
      <c r="D1279" s="95"/>
      <c r="E1279" s="95"/>
      <c r="F1279" s="95"/>
      <c r="G1279" s="95"/>
      <c r="H1279" s="95"/>
      <c r="I1279" s="95"/>
      <c r="J1279" s="95"/>
    </row>
    <row r="1280" spans="2:10">
      <c r="B1280" s="95"/>
      <c r="C1280" s="95"/>
      <c r="D1280" s="95"/>
      <c r="E1280" s="95"/>
      <c r="F1280" s="95"/>
      <c r="G1280" s="95"/>
      <c r="H1280" s="95"/>
      <c r="I1280" s="95"/>
      <c r="J1280" s="95"/>
    </row>
    <row r="1281" spans="2:10">
      <c r="B1281" s="95"/>
      <c r="C1281" s="95"/>
      <c r="D1281" s="95"/>
      <c r="E1281" s="95"/>
      <c r="F1281" s="95"/>
      <c r="G1281" s="95"/>
      <c r="H1281" s="95"/>
      <c r="I1281" s="95"/>
      <c r="J1281" s="95"/>
    </row>
    <row r="1282" spans="2:10">
      <c r="B1282" s="95"/>
      <c r="C1282" s="95"/>
      <c r="D1282" s="95"/>
      <c r="E1282" s="95"/>
      <c r="F1282" s="95"/>
      <c r="G1282" s="95"/>
      <c r="H1282" s="95"/>
      <c r="I1282" s="95"/>
      <c r="J1282" s="95"/>
    </row>
    <row r="1283" spans="2:10">
      <c r="B1283" s="95"/>
      <c r="C1283" s="95"/>
      <c r="D1283" s="95"/>
      <c r="E1283" s="95"/>
      <c r="F1283" s="95"/>
      <c r="G1283" s="95"/>
      <c r="H1283" s="95"/>
      <c r="I1283" s="95"/>
      <c r="J1283" s="95"/>
    </row>
    <row r="1284" spans="2:10">
      <c r="B1284" s="95"/>
      <c r="C1284" s="95"/>
      <c r="D1284" s="95"/>
      <c r="E1284" s="95"/>
      <c r="F1284" s="95"/>
      <c r="G1284" s="95"/>
      <c r="H1284" s="95"/>
      <c r="I1284" s="95"/>
      <c r="J1284" s="95"/>
    </row>
    <row r="1285" spans="2:10">
      <c r="B1285" s="95"/>
      <c r="C1285" s="95"/>
      <c r="D1285" s="95"/>
      <c r="E1285" s="95"/>
      <c r="F1285" s="95"/>
      <c r="G1285" s="95"/>
      <c r="H1285" s="95"/>
      <c r="I1285" s="95"/>
      <c r="J1285" s="95"/>
    </row>
    <row r="1286" spans="2:10">
      <c r="B1286" s="95"/>
      <c r="C1286" s="95"/>
      <c r="D1286" s="95"/>
      <c r="E1286" s="95"/>
      <c r="F1286" s="95"/>
      <c r="G1286" s="95"/>
      <c r="H1286" s="95"/>
      <c r="I1286" s="95"/>
      <c r="J1286" s="95"/>
    </row>
    <row r="1287" spans="2:10">
      <c r="B1287" s="95"/>
      <c r="C1287" s="95"/>
      <c r="D1287" s="95"/>
      <c r="E1287" s="95"/>
      <c r="F1287" s="95"/>
      <c r="G1287" s="95"/>
      <c r="H1287" s="95"/>
      <c r="I1287" s="95"/>
      <c r="J1287" s="95"/>
    </row>
    <row r="1288" spans="2:10">
      <c r="B1288" s="95"/>
      <c r="C1288" s="95"/>
      <c r="D1288" s="95"/>
      <c r="E1288" s="95"/>
      <c r="F1288" s="95"/>
      <c r="G1288" s="95"/>
      <c r="H1288" s="95"/>
      <c r="I1288" s="95"/>
      <c r="J1288" s="95"/>
    </row>
    <row r="1289" spans="2:10">
      <c r="B1289" s="95"/>
      <c r="C1289" s="95"/>
      <c r="D1289" s="95"/>
      <c r="E1289" s="95"/>
      <c r="F1289" s="95"/>
      <c r="G1289" s="95"/>
      <c r="H1289" s="95"/>
      <c r="I1289" s="95"/>
      <c r="J1289" s="95"/>
    </row>
    <row r="1290" spans="2:10">
      <c r="B1290" s="95"/>
      <c r="C1290" s="95"/>
      <c r="D1290" s="95"/>
      <c r="E1290" s="95"/>
      <c r="F1290" s="95"/>
      <c r="G1290" s="95"/>
      <c r="H1290" s="95"/>
      <c r="I1290" s="95"/>
      <c r="J1290" s="95"/>
    </row>
    <row r="1291" spans="2:10">
      <c r="B1291" s="95"/>
      <c r="C1291" s="95"/>
      <c r="D1291" s="95"/>
      <c r="E1291" s="95"/>
      <c r="F1291" s="95"/>
      <c r="G1291" s="95"/>
      <c r="H1291" s="95"/>
      <c r="I1291" s="95"/>
      <c r="J1291" s="95"/>
    </row>
    <row r="1292" spans="2:10">
      <c r="B1292" s="95"/>
      <c r="C1292" s="95"/>
      <c r="D1292" s="95"/>
      <c r="E1292" s="95"/>
      <c r="F1292" s="95"/>
      <c r="G1292" s="95"/>
      <c r="H1292" s="95"/>
      <c r="I1292" s="95"/>
      <c r="J1292" s="95"/>
    </row>
    <row r="1293" spans="2:10">
      <c r="B1293" s="95"/>
      <c r="C1293" s="95"/>
      <c r="D1293" s="95"/>
      <c r="E1293" s="95"/>
      <c r="F1293" s="95"/>
      <c r="G1293" s="95"/>
      <c r="H1293" s="95"/>
      <c r="I1293" s="95"/>
      <c r="J1293" s="95"/>
    </row>
    <row r="1294" spans="2:10">
      <c r="B1294" s="95"/>
      <c r="C1294" s="95"/>
      <c r="D1294" s="95"/>
      <c r="E1294" s="95"/>
      <c r="F1294" s="95"/>
      <c r="G1294" s="95"/>
      <c r="H1294" s="95"/>
      <c r="I1294" s="95"/>
      <c r="J1294" s="95"/>
    </row>
    <row r="1295" spans="2:10">
      <c r="B1295" s="95"/>
      <c r="C1295" s="95"/>
      <c r="D1295" s="95"/>
      <c r="E1295" s="95"/>
      <c r="F1295" s="95"/>
      <c r="G1295" s="95"/>
      <c r="H1295" s="95"/>
      <c r="I1295" s="95"/>
      <c r="J1295" s="95"/>
    </row>
    <row r="1296" spans="2:10">
      <c r="B1296" s="95"/>
      <c r="C1296" s="95"/>
      <c r="D1296" s="95"/>
      <c r="E1296" s="95"/>
      <c r="F1296" s="95"/>
      <c r="G1296" s="95"/>
      <c r="H1296" s="95"/>
      <c r="I1296" s="95"/>
      <c r="J1296" s="95"/>
    </row>
    <row r="1297" spans="2:10">
      <c r="B1297" s="95"/>
      <c r="C1297" s="95"/>
      <c r="D1297" s="95"/>
      <c r="E1297" s="95"/>
      <c r="F1297" s="95"/>
      <c r="G1297" s="95"/>
      <c r="H1297" s="95"/>
      <c r="I1297" s="95"/>
      <c r="J1297" s="95"/>
    </row>
    <row r="1298" spans="2:10">
      <c r="B1298" s="95"/>
      <c r="C1298" s="95"/>
      <c r="D1298" s="95"/>
      <c r="E1298" s="95"/>
      <c r="F1298" s="95"/>
      <c r="G1298" s="95"/>
      <c r="H1298" s="95"/>
      <c r="I1298" s="95"/>
      <c r="J1298" s="95"/>
    </row>
    <row r="1299" spans="2:10">
      <c r="B1299" s="95"/>
      <c r="C1299" s="95"/>
      <c r="D1299" s="95"/>
      <c r="E1299" s="95"/>
      <c r="F1299" s="95"/>
      <c r="G1299" s="95"/>
      <c r="H1299" s="95"/>
      <c r="I1299" s="95"/>
      <c r="J1299" s="95"/>
    </row>
    <row r="1300" spans="2:10">
      <c r="B1300" s="95"/>
      <c r="C1300" s="95"/>
      <c r="D1300" s="95"/>
      <c r="E1300" s="95"/>
      <c r="F1300" s="95"/>
      <c r="G1300" s="95"/>
      <c r="H1300" s="95"/>
      <c r="I1300" s="95"/>
      <c r="J1300" s="95"/>
    </row>
    <row r="1301" spans="2:10">
      <c r="B1301" s="95"/>
      <c r="C1301" s="95"/>
      <c r="D1301" s="95"/>
      <c r="E1301" s="95"/>
      <c r="F1301" s="95"/>
      <c r="G1301" s="95"/>
      <c r="H1301" s="95"/>
      <c r="I1301" s="95"/>
      <c r="J1301" s="95"/>
    </row>
    <row r="1302" spans="2:10">
      <c r="B1302" s="95"/>
      <c r="C1302" s="95"/>
      <c r="D1302" s="95"/>
      <c r="E1302" s="95"/>
      <c r="F1302" s="95"/>
      <c r="G1302" s="95"/>
      <c r="H1302" s="95"/>
      <c r="I1302" s="95"/>
      <c r="J1302" s="95"/>
    </row>
    <row r="1303" spans="2:10">
      <c r="B1303" s="95"/>
      <c r="C1303" s="95"/>
      <c r="D1303" s="95"/>
      <c r="E1303" s="95"/>
      <c r="F1303" s="95"/>
      <c r="G1303" s="95"/>
      <c r="H1303" s="95"/>
      <c r="I1303" s="95"/>
      <c r="J1303" s="95"/>
    </row>
    <row r="1304" spans="2:10">
      <c r="B1304" s="95"/>
      <c r="C1304" s="95"/>
      <c r="D1304" s="95"/>
      <c r="E1304" s="95"/>
      <c r="F1304" s="95"/>
      <c r="G1304" s="95"/>
      <c r="H1304" s="95"/>
      <c r="I1304" s="95"/>
      <c r="J1304" s="95"/>
    </row>
    <row r="1305" spans="2:10">
      <c r="B1305" s="95"/>
      <c r="C1305" s="95"/>
      <c r="D1305" s="95"/>
      <c r="E1305" s="95"/>
      <c r="F1305" s="95"/>
      <c r="G1305" s="95"/>
      <c r="H1305" s="95"/>
      <c r="I1305" s="95"/>
      <c r="J1305" s="95"/>
    </row>
    <row r="1306" spans="2:10">
      <c r="B1306" s="95"/>
      <c r="C1306" s="95"/>
      <c r="D1306" s="95"/>
      <c r="E1306" s="95"/>
      <c r="F1306" s="95"/>
      <c r="G1306" s="95"/>
      <c r="H1306" s="95"/>
      <c r="I1306" s="95"/>
      <c r="J1306" s="95"/>
    </row>
    <row r="1307" spans="2:10">
      <c r="B1307" s="95"/>
      <c r="C1307" s="95"/>
      <c r="D1307" s="95"/>
      <c r="E1307" s="95"/>
      <c r="F1307" s="95"/>
      <c r="G1307" s="95"/>
      <c r="H1307" s="95"/>
      <c r="I1307" s="95"/>
      <c r="J1307" s="95"/>
    </row>
    <row r="1308" spans="2:10">
      <c r="B1308" s="95"/>
      <c r="C1308" s="95"/>
      <c r="D1308" s="95"/>
      <c r="E1308" s="95"/>
      <c r="F1308" s="95"/>
      <c r="G1308" s="95"/>
      <c r="H1308" s="95"/>
      <c r="I1308" s="95"/>
      <c r="J1308" s="95"/>
    </row>
    <row r="1309" spans="2:10">
      <c r="B1309" s="95"/>
      <c r="C1309" s="95"/>
      <c r="D1309" s="95"/>
      <c r="E1309" s="95"/>
      <c r="F1309" s="95"/>
      <c r="G1309" s="95"/>
      <c r="H1309" s="95"/>
      <c r="I1309" s="95"/>
      <c r="J1309" s="95"/>
    </row>
    <row r="1310" spans="2:10">
      <c r="B1310" s="95"/>
      <c r="C1310" s="95"/>
      <c r="D1310" s="95"/>
      <c r="E1310" s="95"/>
      <c r="F1310" s="95"/>
      <c r="G1310" s="95"/>
      <c r="H1310" s="95"/>
      <c r="I1310" s="95"/>
      <c r="J1310" s="95"/>
    </row>
    <row r="1311" spans="2:10">
      <c r="B1311" s="95"/>
      <c r="C1311" s="95"/>
      <c r="D1311" s="95"/>
      <c r="E1311" s="95"/>
      <c r="F1311" s="95"/>
      <c r="G1311" s="95"/>
      <c r="H1311" s="95"/>
      <c r="I1311" s="95"/>
      <c r="J1311" s="95"/>
    </row>
    <row r="1312" spans="2:10">
      <c r="B1312" s="95"/>
      <c r="C1312" s="95"/>
      <c r="D1312" s="95"/>
      <c r="E1312" s="95"/>
      <c r="F1312" s="95"/>
      <c r="G1312" s="95"/>
      <c r="H1312" s="95"/>
      <c r="I1312" s="95"/>
      <c r="J1312" s="95"/>
    </row>
    <row r="1313" spans="2:10">
      <c r="B1313" s="95"/>
      <c r="C1313" s="95"/>
      <c r="D1313" s="95"/>
      <c r="E1313" s="95"/>
      <c r="F1313" s="95"/>
      <c r="G1313" s="95"/>
      <c r="H1313" s="95"/>
      <c r="I1313" s="95"/>
      <c r="J1313" s="95"/>
    </row>
    <row r="1314" spans="2:10">
      <c r="B1314" s="95"/>
      <c r="C1314" s="95"/>
      <c r="D1314" s="95"/>
      <c r="E1314" s="95"/>
      <c r="F1314" s="95"/>
      <c r="G1314" s="95"/>
      <c r="H1314" s="95"/>
      <c r="I1314" s="95"/>
      <c r="J1314" s="95"/>
    </row>
    <row r="1315" spans="2:10">
      <c r="B1315" s="95"/>
      <c r="C1315" s="95"/>
      <c r="D1315" s="95"/>
      <c r="E1315" s="95"/>
      <c r="F1315" s="95"/>
      <c r="G1315" s="95"/>
      <c r="H1315" s="95"/>
      <c r="I1315" s="95"/>
      <c r="J1315" s="95"/>
    </row>
    <row r="1316" spans="2:10">
      <c r="B1316" s="95"/>
      <c r="C1316" s="95"/>
      <c r="D1316" s="95"/>
      <c r="E1316" s="95"/>
      <c r="F1316" s="95"/>
      <c r="G1316" s="95"/>
      <c r="H1316" s="95"/>
      <c r="I1316" s="95"/>
      <c r="J1316" s="95"/>
    </row>
    <row r="1317" spans="2:10">
      <c r="B1317" s="95"/>
      <c r="C1317" s="95"/>
      <c r="D1317" s="95"/>
      <c r="E1317" s="95"/>
      <c r="F1317" s="95"/>
      <c r="G1317" s="95"/>
      <c r="H1317" s="95"/>
      <c r="I1317" s="95"/>
      <c r="J1317" s="95"/>
    </row>
    <row r="1318" spans="2:10">
      <c r="B1318" s="95"/>
      <c r="C1318" s="95"/>
      <c r="D1318" s="95"/>
      <c r="E1318" s="95"/>
      <c r="F1318" s="95"/>
      <c r="G1318" s="95"/>
      <c r="H1318" s="95"/>
      <c r="I1318" s="95"/>
      <c r="J1318" s="95"/>
    </row>
    <row r="1319" spans="2:10">
      <c r="B1319" s="95"/>
      <c r="C1319" s="95"/>
      <c r="D1319" s="95"/>
      <c r="E1319" s="95"/>
      <c r="F1319" s="95"/>
      <c r="G1319" s="95"/>
      <c r="H1319" s="95"/>
      <c r="I1319" s="95"/>
      <c r="J1319" s="95"/>
    </row>
    <row r="1320" spans="2:10">
      <c r="B1320" s="95"/>
      <c r="C1320" s="95"/>
      <c r="D1320" s="95"/>
      <c r="E1320" s="95"/>
      <c r="F1320" s="95"/>
      <c r="G1320" s="95"/>
      <c r="H1320" s="95"/>
      <c r="I1320" s="95"/>
      <c r="J1320" s="95"/>
    </row>
    <row r="1321" spans="2:10">
      <c r="B1321" s="95"/>
      <c r="C1321" s="95"/>
      <c r="D1321" s="95"/>
      <c r="E1321" s="95"/>
      <c r="F1321" s="95"/>
      <c r="G1321" s="95"/>
      <c r="H1321" s="95"/>
      <c r="I1321" s="95"/>
      <c r="J1321" s="95"/>
    </row>
    <row r="1322" spans="2:10">
      <c r="B1322" s="95"/>
      <c r="C1322" s="95"/>
      <c r="D1322" s="95"/>
      <c r="E1322" s="95"/>
      <c r="F1322" s="95"/>
      <c r="G1322" s="95"/>
      <c r="H1322" s="95"/>
      <c r="I1322" s="95"/>
      <c r="J1322" s="95"/>
    </row>
    <row r="1323" spans="2:10">
      <c r="B1323" s="95"/>
      <c r="C1323" s="95"/>
      <c r="D1323" s="95"/>
      <c r="E1323" s="95"/>
      <c r="F1323" s="95"/>
      <c r="G1323" s="95"/>
      <c r="H1323" s="95"/>
      <c r="I1323" s="95"/>
      <c r="J1323" s="95"/>
    </row>
    <row r="1324" spans="2:10">
      <c r="B1324" s="95"/>
      <c r="C1324" s="95"/>
      <c r="D1324" s="95"/>
      <c r="E1324" s="95"/>
      <c r="F1324" s="95"/>
      <c r="G1324" s="95"/>
      <c r="H1324" s="95"/>
      <c r="I1324" s="95"/>
      <c r="J1324" s="95"/>
    </row>
    <row r="1325" spans="2:10">
      <c r="B1325" s="95"/>
      <c r="C1325" s="95"/>
      <c r="D1325" s="95"/>
      <c r="E1325" s="95"/>
      <c r="F1325" s="95"/>
      <c r="G1325" s="95"/>
      <c r="H1325" s="95"/>
      <c r="I1325" s="95"/>
      <c r="J1325" s="95"/>
    </row>
    <row r="1326" spans="2:10">
      <c r="B1326" s="95"/>
      <c r="C1326" s="95"/>
      <c r="D1326" s="95"/>
      <c r="E1326" s="95"/>
      <c r="F1326" s="95"/>
      <c r="G1326" s="95"/>
      <c r="H1326" s="95"/>
      <c r="I1326" s="95"/>
      <c r="J1326" s="95"/>
    </row>
    <row r="1327" spans="2:10">
      <c r="B1327" s="95"/>
      <c r="C1327" s="95"/>
      <c r="D1327" s="95"/>
      <c r="E1327" s="95"/>
      <c r="F1327" s="95"/>
      <c r="G1327" s="95"/>
      <c r="H1327" s="95"/>
      <c r="I1327" s="95"/>
      <c r="J1327" s="95"/>
    </row>
    <row r="1328" spans="2:10">
      <c r="B1328" s="95"/>
      <c r="C1328" s="95"/>
      <c r="D1328" s="95"/>
      <c r="E1328" s="95"/>
      <c r="F1328" s="95"/>
      <c r="G1328" s="95"/>
      <c r="H1328" s="95"/>
      <c r="I1328" s="95"/>
      <c r="J1328" s="95"/>
    </row>
    <row r="1329" spans="2:10">
      <c r="B1329" s="95"/>
      <c r="C1329" s="95"/>
      <c r="D1329" s="95"/>
      <c r="E1329" s="95"/>
      <c r="F1329" s="95"/>
      <c r="G1329" s="95"/>
      <c r="H1329" s="95"/>
      <c r="I1329" s="95"/>
      <c r="J1329" s="95"/>
    </row>
    <row r="1330" spans="2:10">
      <c r="B1330" s="95"/>
      <c r="C1330" s="95"/>
      <c r="D1330" s="95"/>
      <c r="E1330" s="95"/>
      <c r="F1330" s="95"/>
      <c r="G1330" s="95"/>
      <c r="H1330" s="95"/>
      <c r="I1330" s="95"/>
      <c r="J1330" s="95"/>
    </row>
    <row r="1331" spans="2:10">
      <c r="B1331" s="95"/>
      <c r="C1331" s="95"/>
      <c r="D1331" s="95"/>
      <c r="E1331" s="95"/>
      <c r="F1331" s="95"/>
      <c r="G1331" s="95"/>
      <c r="H1331" s="95"/>
      <c r="I1331" s="95"/>
      <c r="J1331" s="95"/>
    </row>
    <row r="1332" spans="2:10">
      <c r="B1332" s="95"/>
      <c r="C1332" s="95"/>
      <c r="D1332" s="95"/>
      <c r="E1332" s="95"/>
      <c r="F1332" s="95"/>
      <c r="G1332" s="95"/>
      <c r="H1332" s="95"/>
      <c r="I1332" s="95"/>
      <c r="J1332" s="95"/>
    </row>
    <row r="1333" spans="2:10">
      <c r="B1333" s="95"/>
      <c r="C1333" s="95"/>
      <c r="D1333" s="95"/>
      <c r="E1333" s="95"/>
      <c r="F1333" s="95"/>
      <c r="G1333" s="95"/>
      <c r="H1333" s="95"/>
      <c r="I1333" s="95"/>
      <c r="J1333" s="95"/>
    </row>
    <row r="1334" spans="2:10">
      <c r="B1334" s="95"/>
      <c r="C1334" s="95"/>
      <c r="D1334" s="95"/>
      <c r="E1334" s="95"/>
      <c r="F1334" s="95"/>
      <c r="G1334" s="95"/>
      <c r="H1334" s="95"/>
      <c r="I1334" s="95"/>
      <c r="J1334" s="95"/>
    </row>
    <row r="1335" spans="2:10">
      <c r="B1335" s="95"/>
      <c r="C1335" s="95"/>
      <c r="D1335" s="95"/>
      <c r="E1335" s="95"/>
      <c r="F1335" s="95"/>
      <c r="G1335" s="95"/>
      <c r="H1335" s="95"/>
      <c r="I1335" s="95"/>
      <c r="J1335" s="95"/>
    </row>
    <row r="1336" spans="2:10">
      <c r="B1336" s="95"/>
      <c r="C1336" s="95"/>
      <c r="D1336" s="95"/>
      <c r="E1336" s="95"/>
      <c r="F1336" s="95"/>
      <c r="G1336" s="95"/>
      <c r="H1336" s="95"/>
      <c r="I1336" s="95"/>
      <c r="J1336" s="95"/>
    </row>
    <row r="1337" spans="2:10">
      <c r="B1337" s="95"/>
      <c r="C1337" s="95"/>
      <c r="D1337" s="95"/>
      <c r="E1337" s="95"/>
      <c r="F1337" s="95"/>
      <c r="G1337" s="95"/>
      <c r="H1337" s="95"/>
      <c r="I1337" s="95"/>
      <c r="J1337" s="95"/>
    </row>
    <row r="1338" spans="2:10">
      <c r="B1338" s="95"/>
      <c r="C1338" s="95"/>
      <c r="D1338" s="95"/>
      <c r="E1338" s="95"/>
      <c r="F1338" s="95"/>
      <c r="G1338" s="95"/>
      <c r="H1338" s="95"/>
      <c r="I1338" s="95"/>
      <c r="J1338" s="95"/>
    </row>
    <row r="1339" spans="2:10">
      <c r="B1339" s="95"/>
      <c r="C1339" s="95"/>
      <c r="D1339" s="95"/>
      <c r="E1339" s="95"/>
      <c r="F1339" s="95"/>
      <c r="G1339" s="95"/>
      <c r="H1339" s="95"/>
      <c r="I1339" s="95"/>
      <c r="J1339" s="95"/>
    </row>
    <row r="1340" spans="2:10">
      <c r="B1340" s="95"/>
      <c r="C1340" s="95"/>
      <c r="D1340" s="95"/>
      <c r="E1340" s="95"/>
      <c r="F1340" s="95"/>
      <c r="G1340" s="95"/>
      <c r="H1340" s="95"/>
      <c r="I1340" s="95"/>
      <c r="J1340" s="95"/>
    </row>
    <row r="1341" spans="2:10">
      <c r="B1341" s="95"/>
      <c r="C1341" s="95"/>
      <c r="D1341" s="95"/>
      <c r="E1341" s="95"/>
      <c r="F1341" s="95"/>
      <c r="G1341" s="95"/>
      <c r="H1341" s="95"/>
      <c r="I1341" s="95"/>
      <c r="J1341" s="95"/>
    </row>
    <row r="1342" spans="2:10">
      <c r="B1342" s="95"/>
      <c r="C1342" s="95"/>
      <c r="D1342" s="95"/>
      <c r="E1342" s="95"/>
      <c r="F1342" s="95"/>
      <c r="G1342" s="95"/>
      <c r="H1342" s="95"/>
      <c r="I1342" s="95"/>
      <c r="J1342" s="95"/>
    </row>
    <row r="1343" spans="2:10">
      <c r="B1343" s="95"/>
      <c r="C1343" s="95"/>
      <c r="D1343" s="95"/>
      <c r="E1343" s="95"/>
      <c r="F1343" s="95"/>
      <c r="G1343" s="95"/>
      <c r="H1343" s="95"/>
      <c r="I1343" s="95"/>
      <c r="J1343" s="95"/>
    </row>
    <row r="1344" spans="2:10">
      <c r="B1344" s="95"/>
      <c r="C1344" s="95"/>
      <c r="D1344" s="95"/>
      <c r="E1344" s="95"/>
      <c r="F1344" s="95"/>
      <c r="G1344" s="95"/>
      <c r="H1344" s="95"/>
      <c r="I1344" s="95"/>
      <c r="J1344" s="95"/>
    </row>
    <row r="1345" spans="2:10">
      <c r="B1345" s="95"/>
      <c r="C1345" s="95"/>
      <c r="D1345" s="95"/>
      <c r="E1345" s="95"/>
      <c r="F1345" s="95"/>
      <c r="G1345" s="95"/>
      <c r="H1345" s="95"/>
      <c r="I1345" s="95"/>
      <c r="J1345" s="95"/>
    </row>
    <row r="1346" spans="2:10">
      <c r="B1346" s="95"/>
      <c r="C1346" s="95"/>
      <c r="D1346" s="95"/>
      <c r="E1346" s="95"/>
      <c r="F1346" s="95"/>
      <c r="G1346" s="95"/>
      <c r="H1346" s="95"/>
      <c r="I1346" s="95"/>
      <c r="J1346" s="95"/>
    </row>
    <row r="1347" spans="2:10">
      <c r="B1347" s="95"/>
      <c r="C1347" s="95"/>
      <c r="D1347" s="95"/>
      <c r="E1347" s="95"/>
      <c r="F1347" s="95"/>
      <c r="G1347" s="95"/>
      <c r="H1347" s="95"/>
      <c r="I1347" s="95"/>
      <c r="J1347" s="95"/>
    </row>
    <row r="1348" spans="2:10">
      <c r="B1348" s="95"/>
      <c r="C1348" s="95"/>
      <c r="D1348" s="95"/>
      <c r="E1348" s="95"/>
      <c r="F1348" s="95"/>
      <c r="G1348" s="95"/>
      <c r="H1348" s="95"/>
      <c r="I1348" s="95"/>
      <c r="J1348" s="95"/>
    </row>
    <row r="1349" spans="2:10">
      <c r="B1349" s="95"/>
      <c r="C1349" s="95"/>
      <c r="D1349" s="95"/>
      <c r="E1349" s="95"/>
      <c r="F1349" s="95"/>
      <c r="G1349" s="95"/>
      <c r="H1349" s="95"/>
      <c r="I1349" s="95"/>
      <c r="J1349" s="95"/>
    </row>
    <row r="1350" spans="2:10">
      <c r="B1350" s="95"/>
      <c r="C1350" s="95"/>
      <c r="D1350" s="95"/>
      <c r="E1350" s="95"/>
      <c r="F1350" s="95"/>
      <c r="G1350" s="95"/>
      <c r="H1350" s="95"/>
      <c r="I1350" s="95"/>
      <c r="J1350" s="95"/>
    </row>
    <row r="1351" spans="2:10">
      <c r="B1351" s="95"/>
      <c r="C1351" s="95"/>
      <c r="D1351" s="95"/>
      <c r="E1351" s="95"/>
      <c r="F1351" s="95"/>
      <c r="G1351" s="95"/>
      <c r="H1351" s="95"/>
      <c r="I1351" s="95"/>
      <c r="J1351" s="95"/>
    </row>
    <row r="1352" spans="2:10">
      <c r="B1352" s="95"/>
      <c r="C1352" s="95"/>
      <c r="D1352" s="95"/>
      <c r="E1352" s="95"/>
      <c r="F1352" s="95"/>
      <c r="G1352" s="95"/>
      <c r="H1352" s="95"/>
      <c r="I1352" s="95"/>
      <c r="J1352" s="95"/>
    </row>
    <row r="1353" spans="2:10">
      <c r="B1353" s="95"/>
      <c r="C1353" s="95"/>
      <c r="D1353" s="95"/>
      <c r="E1353" s="95"/>
      <c r="F1353" s="95"/>
      <c r="G1353" s="95"/>
      <c r="H1353" s="95"/>
      <c r="I1353" s="95"/>
      <c r="J1353" s="95"/>
    </row>
    <row r="1354" spans="2:10">
      <c r="B1354" s="95"/>
      <c r="C1354" s="95"/>
      <c r="D1354" s="95"/>
      <c r="E1354" s="95"/>
      <c r="F1354" s="95"/>
      <c r="G1354" s="95"/>
      <c r="H1354" s="95"/>
      <c r="I1354" s="95"/>
      <c r="J1354" s="95"/>
    </row>
    <row r="1355" spans="2:10">
      <c r="B1355" s="95"/>
      <c r="C1355" s="95"/>
      <c r="D1355" s="95"/>
      <c r="E1355" s="95"/>
      <c r="F1355" s="95"/>
      <c r="G1355" s="95"/>
      <c r="H1355" s="95"/>
      <c r="I1355" s="95"/>
      <c r="J1355" s="95"/>
    </row>
    <row r="1356" spans="2:10">
      <c r="B1356" s="95"/>
      <c r="C1356" s="95"/>
      <c r="D1356" s="95"/>
      <c r="E1356" s="95"/>
      <c r="F1356" s="95"/>
      <c r="G1356" s="95"/>
      <c r="H1356" s="95"/>
      <c r="I1356" s="95"/>
      <c r="J1356" s="95"/>
    </row>
    <row r="1357" spans="2:10">
      <c r="B1357" s="95"/>
      <c r="C1357" s="95"/>
      <c r="D1357" s="95"/>
      <c r="E1357" s="95"/>
      <c r="F1357" s="95"/>
      <c r="G1357" s="95"/>
      <c r="H1357" s="95"/>
      <c r="I1357" s="95"/>
      <c r="J1357" s="95"/>
    </row>
    <row r="1358" spans="2:10">
      <c r="B1358" s="95"/>
      <c r="C1358" s="95"/>
      <c r="D1358" s="95"/>
      <c r="E1358" s="95"/>
      <c r="F1358" s="95"/>
      <c r="G1358" s="95"/>
      <c r="H1358" s="95"/>
      <c r="I1358" s="95"/>
      <c r="J1358" s="95"/>
    </row>
    <row r="1359" spans="2:10">
      <c r="B1359" s="95"/>
      <c r="C1359" s="95"/>
      <c r="D1359" s="95"/>
      <c r="E1359" s="95"/>
      <c r="F1359" s="95"/>
      <c r="G1359" s="95"/>
      <c r="H1359" s="95"/>
      <c r="I1359" s="95"/>
      <c r="J1359" s="95"/>
    </row>
    <row r="1360" spans="2:10">
      <c r="B1360" s="95"/>
      <c r="C1360" s="95"/>
      <c r="D1360" s="95"/>
      <c r="E1360" s="95"/>
      <c r="F1360" s="95"/>
      <c r="G1360" s="95"/>
      <c r="H1360" s="95"/>
      <c r="I1360" s="95"/>
      <c r="J1360" s="95"/>
    </row>
    <row r="1361" spans="2:10">
      <c r="B1361" s="95"/>
      <c r="C1361" s="95"/>
      <c r="D1361" s="95"/>
      <c r="E1361" s="95"/>
      <c r="F1361" s="95"/>
      <c r="G1361" s="95"/>
      <c r="H1361" s="95"/>
      <c r="I1361" s="95"/>
      <c r="J1361" s="95"/>
    </row>
    <row r="1362" spans="2:10">
      <c r="B1362" s="95"/>
      <c r="C1362" s="95"/>
      <c r="D1362" s="95"/>
      <c r="E1362" s="95"/>
      <c r="F1362" s="95"/>
      <c r="G1362" s="95"/>
      <c r="H1362" s="95"/>
      <c r="I1362" s="95"/>
      <c r="J1362" s="95"/>
    </row>
    <row r="1363" spans="2:10">
      <c r="B1363" s="95"/>
      <c r="C1363" s="95"/>
      <c r="D1363" s="95"/>
      <c r="E1363" s="95"/>
      <c r="F1363" s="95"/>
      <c r="G1363" s="95"/>
      <c r="H1363" s="95"/>
      <c r="I1363" s="95"/>
      <c r="J1363" s="95"/>
    </row>
    <row r="1364" spans="2:10">
      <c r="B1364" s="95"/>
      <c r="C1364" s="95"/>
      <c r="D1364" s="95"/>
      <c r="E1364" s="95"/>
      <c r="F1364" s="95"/>
      <c r="G1364" s="95"/>
      <c r="H1364" s="95"/>
      <c r="I1364" s="95"/>
      <c r="J1364" s="95"/>
    </row>
    <row r="1365" spans="2:10">
      <c r="B1365" s="95"/>
      <c r="C1365" s="95"/>
      <c r="D1365" s="95"/>
      <c r="E1365" s="95"/>
      <c r="F1365" s="95"/>
      <c r="G1365" s="95"/>
      <c r="H1365" s="95"/>
      <c r="I1365" s="95"/>
      <c r="J1365" s="95"/>
    </row>
    <row r="1366" spans="2:10">
      <c r="B1366" s="95"/>
      <c r="C1366" s="95"/>
      <c r="D1366" s="95"/>
      <c r="E1366" s="95"/>
      <c r="F1366" s="95"/>
      <c r="G1366" s="95"/>
      <c r="H1366" s="95"/>
      <c r="I1366" s="95"/>
      <c r="J1366" s="95"/>
    </row>
    <row r="1367" spans="2:10">
      <c r="B1367" s="95"/>
      <c r="C1367" s="95"/>
      <c r="D1367" s="95"/>
      <c r="E1367" s="95"/>
      <c r="F1367" s="95"/>
      <c r="G1367" s="95"/>
      <c r="H1367" s="95"/>
      <c r="I1367" s="95"/>
      <c r="J1367" s="95"/>
    </row>
    <row r="1368" spans="2:10">
      <c r="B1368" s="95"/>
      <c r="C1368" s="95"/>
      <c r="D1368" s="95"/>
      <c r="E1368" s="95"/>
      <c r="F1368" s="95"/>
      <c r="G1368" s="95"/>
      <c r="H1368" s="95"/>
      <c r="I1368" s="95"/>
      <c r="J1368" s="95"/>
    </row>
    <row r="1369" spans="2:10">
      <c r="B1369" s="95"/>
      <c r="C1369" s="95"/>
      <c r="D1369" s="95"/>
      <c r="E1369" s="95"/>
      <c r="F1369" s="95"/>
      <c r="G1369" s="95"/>
      <c r="H1369" s="95"/>
      <c r="I1369" s="95"/>
      <c r="J1369" s="95"/>
    </row>
    <row r="1370" spans="2:10">
      <c r="B1370" s="95"/>
      <c r="C1370" s="95"/>
      <c r="D1370" s="95"/>
      <c r="E1370" s="95"/>
      <c r="F1370" s="95"/>
      <c r="G1370" s="95"/>
      <c r="H1370" s="95"/>
      <c r="I1370" s="95"/>
      <c r="J1370" s="95"/>
    </row>
    <row r="1371" spans="2:10">
      <c r="B1371" s="95"/>
      <c r="C1371" s="95"/>
      <c r="D1371" s="95"/>
      <c r="E1371" s="95"/>
      <c r="F1371" s="95"/>
      <c r="G1371" s="95"/>
      <c r="H1371" s="95"/>
      <c r="I1371" s="95"/>
      <c r="J1371" s="95"/>
    </row>
    <row r="1372" spans="2:10">
      <c r="B1372" s="95"/>
      <c r="C1372" s="95"/>
      <c r="D1372" s="95"/>
      <c r="E1372" s="95"/>
      <c r="F1372" s="95"/>
      <c r="G1372" s="95"/>
      <c r="H1372" s="95"/>
      <c r="I1372" s="95"/>
      <c r="J1372" s="95"/>
    </row>
    <row r="1373" spans="2:10">
      <c r="B1373" s="95"/>
      <c r="C1373" s="95"/>
      <c r="D1373" s="95"/>
      <c r="E1373" s="95"/>
      <c r="F1373" s="95"/>
      <c r="G1373" s="95"/>
      <c r="H1373" s="95"/>
      <c r="I1373" s="95"/>
      <c r="J1373" s="95"/>
    </row>
    <row r="1374" spans="2:10">
      <c r="B1374" s="95"/>
      <c r="C1374" s="95"/>
      <c r="D1374" s="95"/>
      <c r="E1374" s="95"/>
      <c r="F1374" s="95"/>
      <c r="G1374" s="95"/>
      <c r="H1374" s="95"/>
      <c r="I1374" s="95"/>
      <c r="J1374" s="95"/>
    </row>
    <row r="1375" spans="2:10">
      <c r="B1375" s="95"/>
      <c r="C1375" s="95"/>
      <c r="D1375" s="95"/>
      <c r="E1375" s="95"/>
      <c r="F1375" s="95"/>
      <c r="G1375" s="95"/>
      <c r="H1375" s="95"/>
      <c r="I1375" s="95"/>
      <c r="J1375" s="95"/>
    </row>
    <row r="1376" spans="2:10">
      <c r="B1376" s="95"/>
      <c r="C1376" s="95"/>
      <c r="D1376" s="95"/>
      <c r="E1376" s="95"/>
      <c r="F1376" s="95"/>
      <c r="G1376" s="95"/>
      <c r="H1376" s="95"/>
      <c r="I1376" s="95"/>
      <c r="J1376" s="95"/>
    </row>
    <row r="1377" spans="2:10">
      <c r="B1377" s="95"/>
      <c r="C1377" s="95"/>
      <c r="D1377" s="95"/>
      <c r="E1377" s="95"/>
      <c r="F1377" s="95"/>
      <c r="G1377" s="95"/>
      <c r="H1377" s="95"/>
      <c r="I1377" s="95"/>
      <c r="J1377" s="95"/>
    </row>
    <row r="1378" spans="2:10">
      <c r="B1378" s="95"/>
      <c r="C1378" s="95"/>
      <c r="D1378" s="95"/>
      <c r="E1378" s="95"/>
      <c r="F1378" s="95"/>
      <c r="G1378" s="95"/>
      <c r="H1378" s="95"/>
      <c r="I1378" s="95"/>
      <c r="J1378" s="95"/>
    </row>
    <row r="1379" spans="2:10">
      <c r="B1379" s="95"/>
      <c r="C1379" s="95"/>
      <c r="D1379" s="95"/>
      <c r="E1379" s="95"/>
      <c r="F1379" s="95"/>
      <c r="G1379" s="95"/>
      <c r="H1379" s="95"/>
      <c r="I1379" s="95"/>
      <c r="J1379" s="95"/>
    </row>
    <row r="1380" spans="2:10">
      <c r="B1380" s="95"/>
      <c r="C1380" s="95"/>
      <c r="D1380" s="95"/>
      <c r="E1380" s="95"/>
      <c r="F1380" s="95"/>
      <c r="G1380" s="95"/>
      <c r="H1380" s="95"/>
      <c r="I1380" s="95"/>
      <c r="J1380" s="95"/>
    </row>
    <row r="1381" spans="2:10">
      <c r="B1381" s="95"/>
      <c r="C1381" s="95"/>
      <c r="D1381" s="95"/>
      <c r="E1381" s="95"/>
      <c r="F1381" s="95"/>
      <c r="G1381" s="95"/>
      <c r="H1381" s="95"/>
      <c r="I1381" s="95"/>
      <c r="J1381" s="95"/>
    </row>
    <row r="1382" spans="2:10">
      <c r="B1382" s="95"/>
      <c r="C1382" s="95"/>
      <c r="D1382" s="95"/>
      <c r="E1382" s="95"/>
      <c r="F1382" s="95"/>
      <c r="G1382" s="95"/>
      <c r="H1382" s="95"/>
      <c r="I1382" s="95"/>
      <c r="J1382" s="95"/>
    </row>
    <row r="1383" spans="2:10">
      <c r="B1383" s="95"/>
      <c r="C1383" s="95"/>
      <c r="D1383" s="95"/>
      <c r="E1383" s="95"/>
      <c r="F1383" s="95"/>
      <c r="G1383" s="95"/>
      <c r="H1383" s="95"/>
      <c r="I1383" s="95"/>
      <c r="J1383" s="95"/>
    </row>
    <row r="1384" spans="2:10">
      <c r="B1384" s="95"/>
      <c r="C1384" s="95"/>
      <c r="D1384" s="95"/>
      <c r="E1384" s="95"/>
      <c r="F1384" s="95"/>
      <c r="G1384" s="95"/>
      <c r="H1384" s="95"/>
      <c r="I1384" s="95"/>
      <c r="J1384" s="95"/>
    </row>
    <row r="1385" spans="2:10">
      <c r="B1385" s="95"/>
      <c r="C1385" s="95"/>
      <c r="D1385" s="95"/>
      <c r="E1385" s="95"/>
      <c r="F1385" s="95"/>
      <c r="G1385" s="95"/>
      <c r="H1385" s="95"/>
      <c r="I1385" s="95"/>
      <c r="J1385" s="95"/>
    </row>
    <row r="1386" spans="2:10">
      <c r="B1386" s="95"/>
      <c r="C1386" s="95"/>
      <c r="D1386" s="95"/>
      <c r="E1386" s="95"/>
      <c r="F1386" s="95"/>
      <c r="G1386" s="95"/>
      <c r="H1386" s="95"/>
      <c r="I1386" s="95"/>
      <c r="J1386" s="95"/>
    </row>
    <row r="1387" spans="2:10">
      <c r="B1387" s="95"/>
      <c r="C1387" s="95"/>
      <c r="D1387" s="95"/>
      <c r="E1387" s="95"/>
      <c r="F1387" s="95"/>
      <c r="G1387" s="95"/>
      <c r="H1387" s="95"/>
      <c r="I1387" s="95"/>
      <c r="J1387" s="95"/>
    </row>
    <row r="1388" spans="2:10">
      <c r="B1388" s="95"/>
      <c r="C1388" s="95"/>
      <c r="D1388" s="95"/>
      <c r="E1388" s="95"/>
      <c r="F1388" s="95"/>
      <c r="G1388" s="95"/>
      <c r="H1388" s="95"/>
      <c r="I1388" s="95"/>
      <c r="J1388" s="95"/>
    </row>
    <row r="1389" spans="2:10">
      <c r="B1389" s="95"/>
      <c r="C1389" s="95"/>
      <c r="D1389" s="95"/>
      <c r="E1389" s="95"/>
      <c r="F1389" s="95"/>
      <c r="G1389" s="95"/>
      <c r="H1389" s="95"/>
      <c r="I1389" s="95"/>
      <c r="J1389" s="95"/>
    </row>
    <row r="1390" spans="2:10">
      <c r="B1390" s="95"/>
      <c r="C1390" s="95"/>
      <c r="D1390" s="95"/>
      <c r="E1390" s="95"/>
      <c r="F1390" s="95"/>
      <c r="G1390" s="95"/>
      <c r="H1390" s="95"/>
      <c r="I1390" s="95"/>
      <c r="J1390" s="95"/>
    </row>
    <row r="1391" spans="2:10">
      <c r="B1391" s="95"/>
      <c r="C1391" s="95"/>
      <c r="D1391" s="95"/>
      <c r="E1391" s="95"/>
      <c r="F1391" s="95"/>
      <c r="G1391" s="95"/>
      <c r="H1391" s="95"/>
      <c r="I1391" s="95"/>
      <c r="J1391" s="95"/>
    </row>
    <row r="1392" spans="2:10">
      <c r="B1392" s="95"/>
      <c r="C1392" s="95"/>
      <c r="D1392" s="95"/>
      <c r="E1392" s="95"/>
      <c r="F1392" s="95"/>
      <c r="G1392" s="95"/>
      <c r="H1392" s="95"/>
      <c r="I1392" s="95"/>
      <c r="J1392" s="95"/>
    </row>
    <row r="1393" spans="2:10">
      <c r="B1393" s="95"/>
      <c r="C1393" s="95"/>
      <c r="D1393" s="95"/>
      <c r="E1393" s="95"/>
      <c r="F1393" s="95"/>
      <c r="G1393" s="95"/>
      <c r="H1393" s="95"/>
      <c r="I1393" s="95"/>
      <c r="J1393" s="95"/>
    </row>
    <row r="1394" spans="2:10">
      <c r="B1394" s="95"/>
      <c r="C1394" s="95"/>
      <c r="D1394" s="95"/>
      <c r="E1394" s="95"/>
      <c r="F1394" s="95"/>
      <c r="G1394" s="95"/>
      <c r="H1394" s="95"/>
      <c r="I1394" s="95"/>
      <c r="J1394" s="95"/>
    </row>
    <row r="1395" spans="2:10">
      <c r="B1395" s="95"/>
      <c r="C1395" s="95"/>
      <c r="D1395" s="95"/>
      <c r="E1395" s="95"/>
      <c r="F1395" s="95"/>
      <c r="G1395" s="95"/>
      <c r="H1395" s="95"/>
      <c r="I1395" s="95"/>
      <c r="J1395" s="95"/>
    </row>
    <row r="1396" spans="2:10">
      <c r="B1396" s="95"/>
      <c r="C1396" s="95"/>
      <c r="D1396" s="95"/>
      <c r="E1396" s="95"/>
      <c r="F1396" s="95"/>
      <c r="G1396" s="95"/>
      <c r="H1396" s="95"/>
      <c r="I1396" s="95"/>
      <c r="J1396" s="95"/>
    </row>
    <row r="1397" spans="2:10">
      <c r="B1397" s="95"/>
      <c r="C1397" s="95"/>
      <c r="D1397" s="95"/>
      <c r="E1397" s="95"/>
      <c r="F1397" s="95"/>
      <c r="G1397" s="95"/>
      <c r="H1397" s="95"/>
      <c r="I1397" s="95"/>
      <c r="J1397" s="95"/>
    </row>
    <row r="1398" spans="2:10">
      <c r="B1398" s="95"/>
      <c r="C1398" s="95"/>
      <c r="D1398" s="95"/>
      <c r="E1398" s="95"/>
      <c r="F1398" s="95"/>
      <c r="G1398" s="95"/>
      <c r="H1398" s="95"/>
      <c r="I1398" s="95"/>
      <c r="J1398" s="95"/>
    </row>
    <row r="1399" spans="2:10">
      <c r="B1399" s="95"/>
      <c r="C1399" s="95"/>
      <c r="D1399" s="95"/>
      <c r="E1399" s="95"/>
      <c r="F1399" s="95"/>
      <c r="G1399" s="95"/>
      <c r="H1399" s="95"/>
      <c r="I1399" s="95"/>
      <c r="J1399" s="95"/>
    </row>
    <row r="1400" spans="2:10">
      <c r="B1400" s="95"/>
      <c r="C1400" s="95"/>
      <c r="D1400" s="95"/>
      <c r="E1400" s="95"/>
      <c r="F1400" s="95"/>
      <c r="G1400" s="95"/>
      <c r="H1400" s="95"/>
      <c r="I1400" s="95"/>
      <c r="J1400" s="95"/>
    </row>
    <row r="1401" spans="2:10">
      <c r="B1401" s="95"/>
      <c r="C1401" s="95"/>
      <c r="D1401" s="95"/>
      <c r="E1401" s="95"/>
      <c r="F1401" s="95"/>
      <c r="G1401" s="95"/>
      <c r="H1401" s="95"/>
      <c r="I1401" s="95"/>
      <c r="J1401" s="95"/>
    </row>
    <row r="1402" spans="2:10">
      <c r="B1402" s="95"/>
      <c r="C1402" s="95"/>
      <c r="D1402" s="95"/>
      <c r="E1402" s="95"/>
      <c r="F1402" s="95"/>
      <c r="G1402" s="95"/>
      <c r="H1402" s="95"/>
      <c r="I1402" s="95"/>
      <c r="J1402" s="95"/>
    </row>
    <row r="1403" spans="2:10">
      <c r="B1403" s="95"/>
      <c r="C1403" s="95"/>
      <c r="D1403" s="95"/>
      <c r="E1403" s="95"/>
      <c r="F1403" s="95"/>
      <c r="G1403" s="95"/>
      <c r="H1403" s="95"/>
      <c r="I1403" s="95"/>
      <c r="J1403" s="95"/>
    </row>
    <row r="1404" spans="2:10">
      <c r="B1404" s="95"/>
      <c r="C1404" s="95"/>
      <c r="D1404" s="95"/>
      <c r="E1404" s="95"/>
      <c r="F1404" s="95"/>
      <c r="G1404" s="95"/>
      <c r="H1404" s="95"/>
      <c r="I1404" s="95"/>
      <c r="J1404" s="95"/>
    </row>
    <row r="1405" spans="2:10">
      <c r="B1405" s="95"/>
      <c r="C1405" s="95"/>
      <c r="D1405" s="95"/>
      <c r="E1405" s="95"/>
      <c r="F1405" s="95"/>
      <c r="G1405" s="95"/>
      <c r="H1405" s="95"/>
      <c r="I1405" s="95"/>
      <c r="J1405" s="95"/>
    </row>
    <row r="1406" spans="2:10">
      <c r="B1406" s="95"/>
      <c r="C1406" s="95"/>
      <c r="D1406" s="95"/>
      <c r="E1406" s="95"/>
      <c r="F1406" s="95"/>
      <c r="G1406" s="95"/>
      <c r="H1406" s="95"/>
      <c r="I1406" s="95"/>
      <c r="J1406" s="95"/>
    </row>
    <row r="1407" spans="2:10">
      <c r="B1407" s="95"/>
      <c r="C1407" s="95"/>
      <c r="D1407" s="95"/>
      <c r="E1407" s="95"/>
      <c r="F1407" s="95"/>
      <c r="G1407" s="95"/>
      <c r="H1407" s="95"/>
      <c r="I1407" s="95"/>
      <c r="J1407" s="95"/>
    </row>
    <row r="1408" spans="2:10">
      <c r="B1408" s="95"/>
      <c r="C1408" s="95"/>
      <c r="D1408" s="95"/>
      <c r="E1408" s="95"/>
      <c r="F1408" s="95"/>
      <c r="G1408" s="95"/>
      <c r="H1408" s="95"/>
      <c r="I1408" s="95"/>
      <c r="J1408" s="95"/>
    </row>
    <row r="1409" spans="2:10">
      <c r="B1409" s="95"/>
      <c r="C1409" s="95"/>
      <c r="D1409" s="95"/>
      <c r="E1409" s="95"/>
      <c r="F1409" s="95"/>
      <c r="G1409" s="95"/>
      <c r="H1409" s="95"/>
      <c r="I1409" s="95"/>
      <c r="J1409" s="95"/>
    </row>
    <row r="1410" spans="2:10">
      <c r="B1410" s="95"/>
      <c r="C1410" s="95"/>
      <c r="D1410" s="95"/>
      <c r="E1410" s="95"/>
      <c r="F1410" s="95"/>
      <c r="G1410" s="95"/>
      <c r="H1410" s="95"/>
      <c r="I1410" s="95"/>
      <c r="J1410" s="95"/>
    </row>
    <row r="1411" spans="2:10">
      <c r="B1411" s="95"/>
      <c r="C1411" s="95"/>
      <c r="D1411" s="95"/>
      <c r="E1411" s="95"/>
      <c r="F1411" s="95"/>
      <c r="G1411" s="95"/>
    </row>
    <row r="1412" spans="2:10">
      <c r="B1412" s="95"/>
      <c r="C1412" s="95"/>
      <c r="D1412" s="95"/>
      <c r="E1412" s="95"/>
      <c r="F1412" s="95"/>
      <c r="G1412" s="95"/>
    </row>
    <row r="1413" spans="2:10">
      <c r="C1413" s="95"/>
      <c r="D1413" s="95"/>
      <c r="E1413" s="95"/>
      <c r="F1413" s="95"/>
      <c r="G1413" s="95"/>
    </row>
    <row r="1414" spans="2:10">
      <c r="C1414" s="95"/>
      <c r="D1414" s="95"/>
      <c r="E1414" s="95"/>
      <c r="F1414" s="95"/>
    </row>
    <row r="1415" spans="2:10">
      <c r="C1415" s="95"/>
      <c r="D1415" s="95"/>
      <c r="E1415" s="95"/>
      <c r="F1415" s="95"/>
    </row>
    <row r="1416" spans="2:10">
      <c r="C1416" s="95"/>
      <c r="D1416" s="95"/>
      <c r="E1416" s="95"/>
      <c r="F1416" s="95"/>
    </row>
    <row r="1417" spans="2:10">
      <c r="C1417" s="95"/>
      <c r="D1417" s="95"/>
      <c r="E1417" s="95"/>
      <c r="F1417" s="95"/>
    </row>
    <row r="1418" spans="2:10">
      <c r="C1418" s="95"/>
      <c r="D1418" s="95"/>
      <c r="E1418" s="95"/>
      <c r="F1418" s="95"/>
    </row>
    <row r="1419" spans="2:10">
      <c r="C1419" s="95"/>
      <c r="D1419" s="95"/>
      <c r="E1419" s="95"/>
      <c r="F1419" s="95"/>
    </row>
    <row r="1420" spans="2:10">
      <c r="C1420" s="95"/>
      <c r="D1420" s="95"/>
      <c r="E1420" s="95"/>
      <c r="F1420" s="95"/>
    </row>
    <row r="1421" spans="2:10">
      <c r="C1421" s="95"/>
      <c r="D1421" s="95"/>
      <c r="E1421" s="95"/>
      <c r="F1421" s="95"/>
    </row>
    <row r="1422" spans="2:10">
      <c r="C1422" s="95"/>
      <c r="D1422" s="95"/>
      <c r="E1422" s="95"/>
      <c r="F1422" s="95"/>
    </row>
    <row r="1423" spans="2:10">
      <c r="C1423" s="95"/>
      <c r="D1423" s="95"/>
      <c r="E1423" s="95"/>
      <c r="F1423" s="95"/>
    </row>
    <row r="1424" spans="2:10">
      <c r="C1424" s="95"/>
      <c r="D1424" s="95"/>
      <c r="E1424" s="95"/>
      <c r="F1424" s="95"/>
    </row>
  </sheetData>
  <sheetProtection sheet="1" selectLockedCells="1"/>
  <mergeCells count="15">
    <mergeCell ref="C3:L3"/>
    <mergeCell ref="C4:L4"/>
    <mergeCell ref="C5:L5"/>
    <mergeCell ref="C6:L6"/>
    <mergeCell ref="D265:E265"/>
    <mergeCell ref="D271:E271"/>
    <mergeCell ref="H273:I273"/>
    <mergeCell ref="H274:I274"/>
    <mergeCell ref="H275:I275"/>
    <mergeCell ref="H276:I276"/>
    <mergeCell ref="D266:E266"/>
    <mergeCell ref="D267:E267"/>
    <mergeCell ref="D268:E268"/>
    <mergeCell ref="D269:E269"/>
    <mergeCell ref="D270:E270"/>
  </mergeCells>
  <conditionalFormatting sqref="G8:H8">
    <cfRule type="expression" dxfId="0" priority="1">
      <formula>$C$271&lt;&gt;3</formula>
    </cfRule>
  </conditionalFormatting>
  <dataValidations count="9">
    <dataValidation type="list" allowBlank="1" showInputMessage="1" showErrorMessage="1" sqref="C19" xr:uid="{87679557-980D-4AEA-8EC3-0C4887559375}">
      <formula1>$E$279:$E$280</formula1>
    </dataValidation>
    <dataValidation type="list" allowBlank="1" showInputMessage="1" showErrorMessage="1" sqref="C18" xr:uid="{5A61F192-E1B3-4B6E-B17C-FBA8DF7D725C}">
      <formula1>$D$279:$D$280</formula1>
    </dataValidation>
    <dataValidation type="list" allowBlank="1" showInputMessage="1" showErrorMessage="1" sqref="C17" xr:uid="{13084A7E-571A-4062-9883-34664F4F4BF9}">
      <formula1>$C$279:$C$280</formula1>
    </dataValidation>
    <dataValidation type="list" allowBlank="1" showInputMessage="1" showErrorMessage="1" sqref="C9" xr:uid="{8C16276F-1DFF-46D7-B331-7EA075D42E1A}">
      <formula1>$C$274:$C$275</formula1>
    </dataValidation>
    <dataValidation type="list" allowBlank="1" showInputMessage="1" showErrorMessage="1" sqref="H15" xr:uid="{B47AFDC4-A185-4D04-A53A-B122094D0C76}">
      <formula1>$D$15:$E$15</formula1>
    </dataValidation>
    <dataValidation type="list" allowBlank="1" showInputMessage="1" showErrorMessage="1" sqref="H14" xr:uid="{D66D4712-439F-407E-918B-69FB3E40001C}">
      <formula1>$D$14:$E$14</formula1>
    </dataValidation>
    <dataValidation type="list" allowBlank="1" showInputMessage="1" showErrorMessage="1" sqref="H13" xr:uid="{AE6EF654-1761-4E4B-AA0B-7E07701D4DCE}">
      <formula1>$D$13:$E$13</formula1>
    </dataValidation>
    <dataValidation type="list" allowBlank="1" showInputMessage="1" showErrorMessage="1" sqref="H12" xr:uid="{01604A17-FBE9-455D-85C7-9CE454D4CB98}">
      <formula1>$D$12:$E$12</formula1>
    </dataValidation>
    <dataValidation type="list" allowBlank="1" showInputMessage="1" showErrorMessage="1" sqref="C8" xr:uid="{00000000-0002-0000-0000-000000000000}">
      <formula1>$C$266:$C$270</formula1>
    </dataValidation>
  </dataValidations>
  <pageMargins left="0.75" right="0.75" top="1" bottom="1" header="0.5" footer="0.5"/>
  <pageSetup scale="25" orientation="portrait" horizontalDpi="1200" verticalDpi="1200"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4EBFC3-2E54-46EF-B455-D27B4C51DD93}">
  <dimension ref="B1:J27"/>
  <sheetViews>
    <sheetView topLeftCell="A8" workbookViewId="0">
      <selection activeCell="B2" sqref="B2:F27"/>
    </sheetView>
  </sheetViews>
  <sheetFormatPr defaultRowHeight="15"/>
  <cols>
    <col min="2" max="2" width="12.28515625" customWidth="1"/>
  </cols>
  <sheetData>
    <row r="1" spans="2:10" ht="15.75" thickBot="1"/>
    <row r="2" spans="2:10">
      <c r="B2" s="55" t="s">
        <v>166</v>
      </c>
      <c r="C2" s="56" t="s">
        <v>167</v>
      </c>
      <c r="D2" s="57" t="s">
        <v>415</v>
      </c>
      <c r="E2" s="57" t="s">
        <v>416</v>
      </c>
      <c r="F2" s="58" t="s">
        <v>417</v>
      </c>
    </row>
    <row r="3" spans="2:10">
      <c r="B3" s="59">
        <v>1</v>
      </c>
      <c r="C3" s="60" t="s">
        <v>168</v>
      </c>
      <c r="D3">
        <v>105</v>
      </c>
      <c r="E3">
        <v>104</v>
      </c>
      <c r="F3" s="61">
        <v>99</v>
      </c>
    </row>
    <row r="4" spans="2:10">
      <c r="B4" s="59">
        <v>2</v>
      </c>
      <c r="C4" s="60" t="s">
        <v>169</v>
      </c>
      <c r="D4">
        <v>105</v>
      </c>
      <c r="E4">
        <v>99</v>
      </c>
      <c r="F4" s="61">
        <v>91</v>
      </c>
    </row>
    <row r="5" spans="2:10">
      <c r="B5" s="59">
        <v>3</v>
      </c>
      <c r="C5" s="60" t="s">
        <v>170</v>
      </c>
      <c r="D5">
        <v>96</v>
      </c>
      <c r="E5">
        <v>96</v>
      </c>
      <c r="F5" s="61">
        <v>99</v>
      </c>
    </row>
    <row r="6" spans="2:10">
      <c r="B6" s="59">
        <v>4</v>
      </c>
      <c r="C6" s="60" t="s">
        <v>171</v>
      </c>
      <c r="D6">
        <v>102</v>
      </c>
      <c r="E6">
        <v>105</v>
      </c>
      <c r="F6" s="61">
        <v>103</v>
      </c>
    </row>
    <row r="7" spans="2:10">
      <c r="B7" s="59">
        <v>5</v>
      </c>
      <c r="C7" s="60" t="s">
        <v>172</v>
      </c>
      <c r="D7">
        <v>100</v>
      </c>
      <c r="E7">
        <v>96</v>
      </c>
      <c r="F7" s="61">
        <v>100</v>
      </c>
      <c r="J7" s="17" t="s">
        <v>173</v>
      </c>
    </row>
    <row r="8" spans="2:10">
      <c r="B8" s="59">
        <v>6</v>
      </c>
      <c r="C8" s="60" t="s">
        <v>168</v>
      </c>
      <c r="D8">
        <v>102</v>
      </c>
      <c r="E8">
        <v>99</v>
      </c>
      <c r="F8" s="61">
        <v>99</v>
      </c>
    </row>
    <row r="9" spans="2:10">
      <c r="B9" s="59">
        <v>7</v>
      </c>
      <c r="C9" s="60" t="s">
        <v>169</v>
      </c>
      <c r="D9">
        <v>102</v>
      </c>
      <c r="E9">
        <v>95</v>
      </c>
      <c r="F9" s="61">
        <v>101</v>
      </c>
    </row>
    <row r="10" spans="2:10">
      <c r="B10" s="59">
        <v>8</v>
      </c>
      <c r="C10" s="60" t="s">
        <v>170</v>
      </c>
      <c r="D10">
        <v>102</v>
      </c>
      <c r="E10">
        <v>96</v>
      </c>
      <c r="F10" s="61">
        <v>98</v>
      </c>
    </row>
    <row r="11" spans="2:10">
      <c r="B11" s="59">
        <v>9</v>
      </c>
      <c r="C11" s="60" t="s">
        <v>171</v>
      </c>
      <c r="D11">
        <v>102</v>
      </c>
      <c r="E11">
        <v>106</v>
      </c>
      <c r="F11" s="61">
        <v>97</v>
      </c>
    </row>
    <row r="12" spans="2:10">
      <c r="B12" s="59">
        <v>10</v>
      </c>
      <c r="C12" s="60" t="s">
        <v>172</v>
      </c>
      <c r="D12">
        <v>98</v>
      </c>
      <c r="E12">
        <v>100</v>
      </c>
      <c r="F12" s="61">
        <v>99</v>
      </c>
    </row>
    <row r="13" spans="2:10">
      <c r="B13" s="59">
        <v>11</v>
      </c>
      <c r="C13" s="60" t="s">
        <v>168</v>
      </c>
      <c r="D13">
        <v>95</v>
      </c>
      <c r="E13">
        <v>98</v>
      </c>
      <c r="F13" s="61">
        <v>103</v>
      </c>
    </row>
    <row r="14" spans="2:10">
      <c r="B14" s="59">
        <v>12</v>
      </c>
      <c r="C14" s="60" t="s">
        <v>169</v>
      </c>
      <c r="D14">
        <v>97</v>
      </c>
      <c r="E14">
        <v>102</v>
      </c>
      <c r="F14" s="61">
        <v>102</v>
      </c>
    </row>
    <row r="15" spans="2:10">
      <c r="B15" s="59">
        <v>13</v>
      </c>
      <c r="C15" s="60" t="s">
        <v>170</v>
      </c>
      <c r="D15">
        <v>104</v>
      </c>
      <c r="E15">
        <v>108</v>
      </c>
      <c r="F15" s="61">
        <v>101</v>
      </c>
    </row>
    <row r="16" spans="2:10">
      <c r="B16" s="59">
        <v>14</v>
      </c>
      <c r="C16" s="60" t="s">
        <v>171</v>
      </c>
      <c r="D16">
        <v>102</v>
      </c>
      <c r="E16">
        <v>107</v>
      </c>
      <c r="F16" s="61">
        <v>100</v>
      </c>
    </row>
    <row r="17" spans="2:6">
      <c r="B17" s="59">
        <v>15</v>
      </c>
      <c r="C17" s="60" t="s">
        <v>172</v>
      </c>
      <c r="D17">
        <v>101</v>
      </c>
      <c r="E17">
        <v>91</v>
      </c>
      <c r="F17" s="61">
        <v>94</v>
      </c>
    </row>
    <row r="18" spans="2:6">
      <c r="B18" s="59">
        <v>16</v>
      </c>
      <c r="C18" s="60" t="s">
        <v>168</v>
      </c>
      <c r="D18">
        <v>99</v>
      </c>
      <c r="E18">
        <v>107</v>
      </c>
      <c r="F18" s="61">
        <v>107</v>
      </c>
    </row>
    <row r="19" spans="2:6">
      <c r="B19" s="59">
        <v>17</v>
      </c>
      <c r="C19" s="60" t="s">
        <v>169</v>
      </c>
      <c r="D19">
        <v>103</v>
      </c>
      <c r="E19">
        <v>99</v>
      </c>
      <c r="F19" s="61">
        <v>99</v>
      </c>
    </row>
    <row r="20" spans="2:6">
      <c r="B20" s="59">
        <v>18</v>
      </c>
      <c r="C20" s="60" t="s">
        <v>170</v>
      </c>
      <c r="D20">
        <v>104</v>
      </c>
      <c r="E20">
        <v>102</v>
      </c>
      <c r="F20" s="61">
        <v>104</v>
      </c>
    </row>
    <row r="21" spans="2:6">
      <c r="B21" s="59">
        <v>19</v>
      </c>
      <c r="C21" s="60" t="s">
        <v>171</v>
      </c>
      <c r="D21">
        <v>107</v>
      </c>
      <c r="E21">
        <v>100</v>
      </c>
      <c r="F21" s="61">
        <v>102</v>
      </c>
    </row>
    <row r="22" spans="2:6">
      <c r="B22" s="59">
        <v>20</v>
      </c>
      <c r="C22" s="60" t="s">
        <v>172</v>
      </c>
      <c r="D22">
        <v>99</v>
      </c>
      <c r="E22">
        <v>89</v>
      </c>
      <c r="F22" s="61">
        <v>100</v>
      </c>
    </row>
    <row r="23" spans="2:6">
      <c r="B23" s="59">
        <v>21</v>
      </c>
      <c r="C23" s="60" t="s">
        <v>168</v>
      </c>
      <c r="D23">
        <v>101</v>
      </c>
      <c r="E23">
        <v>105</v>
      </c>
      <c r="F23" s="61">
        <v>111</v>
      </c>
    </row>
    <row r="24" spans="2:6">
      <c r="B24" s="59">
        <v>22</v>
      </c>
      <c r="C24" s="60" t="s">
        <v>169</v>
      </c>
      <c r="D24">
        <v>108</v>
      </c>
      <c r="E24">
        <v>106</v>
      </c>
      <c r="F24" s="61">
        <v>105</v>
      </c>
    </row>
    <row r="25" spans="2:6">
      <c r="B25" s="59">
        <v>23</v>
      </c>
      <c r="C25" s="60" t="s">
        <v>170</v>
      </c>
      <c r="D25">
        <v>111</v>
      </c>
      <c r="E25">
        <v>108</v>
      </c>
      <c r="F25" s="61">
        <v>109</v>
      </c>
    </row>
    <row r="26" spans="2:6">
      <c r="B26" s="59">
        <v>24</v>
      </c>
      <c r="C26" s="60" t="s">
        <v>171</v>
      </c>
      <c r="D26">
        <v>108</v>
      </c>
      <c r="E26">
        <v>107</v>
      </c>
      <c r="F26" s="61">
        <v>109</v>
      </c>
    </row>
    <row r="27" spans="2:6" ht="15.75" thickBot="1">
      <c r="B27" s="62">
        <v>25</v>
      </c>
      <c r="C27" s="63" t="s">
        <v>172</v>
      </c>
      <c r="D27" s="64">
        <v>107</v>
      </c>
      <c r="E27" s="64">
        <v>100</v>
      </c>
      <c r="F27" s="65">
        <v>100</v>
      </c>
    </row>
  </sheetData>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ECEC69-985B-49F2-A006-D668EFA779EB}">
  <dimension ref="A1:I101"/>
  <sheetViews>
    <sheetView workbookViewId="0"/>
  </sheetViews>
  <sheetFormatPr defaultColWidth="8.85546875" defaultRowHeight="12.75"/>
  <cols>
    <col min="1" max="1" width="17.5703125" style="16" bestFit="1" customWidth="1"/>
    <col min="2" max="2" width="9.42578125" style="16" bestFit="1" customWidth="1"/>
    <col min="3" max="3" width="13" style="16" bestFit="1" customWidth="1"/>
    <col min="4" max="4" width="20.7109375" style="16" bestFit="1" customWidth="1"/>
    <col min="5" max="6" width="25.85546875" style="16" bestFit="1" customWidth="1"/>
    <col min="7" max="7" width="16.140625" style="16" bestFit="1" customWidth="1"/>
    <col min="8" max="16384" width="8.85546875" style="16"/>
  </cols>
  <sheetData>
    <row r="1" spans="1:9">
      <c r="A1" s="16" t="s">
        <v>25</v>
      </c>
      <c r="B1" s="16" t="s">
        <v>26</v>
      </c>
      <c r="C1" s="16" t="s">
        <v>27</v>
      </c>
      <c r="D1" s="16" t="s">
        <v>28</v>
      </c>
      <c r="E1" s="16" t="s">
        <v>29</v>
      </c>
      <c r="F1" s="16" t="s">
        <v>30</v>
      </c>
      <c r="G1" s="16" t="s">
        <v>31</v>
      </c>
    </row>
    <row r="2" spans="1:9">
      <c r="A2" s="16">
        <v>1</v>
      </c>
      <c r="B2" s="34">
        <v>42374</v>
      </c>
      <c r="C2" s="16">
        <v>2</v>
      </c>
      <c r="D2" s="16">
        <v>24</v>
      </c>
      <c r="E2" s="16">
        <v>38</v>
      </c>
      <c r="F2" s="16">
        <v>4</v>
      </c>
      <c r="G2" s="16">
        <v>3.54</v>
      </c>
    </row>
    <row r="3" spans="1:9">
      <c r="A3" s="16">
        <v>2</v>
      </c>
      <c r="B3" s="34">
        <v>42374</v>
      </c>
      <c r="C3" s="16">
        <v>3</v>
      </c>
      <c r="D3" s="16">
        <v>36.4</v>
      </c>
      <c r="E3" s="16">
        <v>42</v>
      </c>
      <c r="F3" s="16">
        <v>4</v>
      </c>
      <c r="G3" s="16">
        <v>3.16</v>
      </c>
    </row>
    <row r="4" spans="1:9">
      <c r="A4" s="16">
        <v>3</v>
      </c>
      <c r="B4" s="34">
        <v>42374</v>
      </c>
      <c r="C4" s="16">
        <v>2</v>
      </c>
      <c r="D4" s="16">
        <v>32.799999999999997</v>
      </c>
      <c r="E4" s="16">
        <v>44</v>
      </c>
      <c r="F4" s="16">
        <v>2</v>
      </c>
      <c r="G4" s="16">
        <v>2.42</v>
      </c>
    </row>
    <row r="5" spans="1:9">
      <c r="A5" s="16">
        <v>4</v>
      </c>
      <c r="B5" s="34">
        <v>42374</v>
      </c>
      <c r="C5" s="16">
        <v>2</v>
      </c>
      <c r="D5" s="16">
        <v>47.6</v>
      </c>
      <c r="E5" s="16">
        <v>48</v>
      </c>
      <c r="F5" s="16">
        <v>3</v>
      </c>
      <c r="G5" s="16">
        <v>2.7</v>
      </c>
    </row>
    <row r="6" spans="1:9">
      <c r="A6" s="16">
        <v>5</v>
      </c>
      <c r="B6" s="34">
        <v>42374</v>
      </c>
      <c r="C6" s="16">
        <v>3</v>
      </c>
      <c r="D6" s="16">
        <v>30.6</v>
      </c>
      <c r="E6" s="16">
        <v>51</v>
      </c>
      <c r="F6" s="16">
        <v>3</v>
      </c>
      <c r="G6" s="16">
        <v>3.31</v>
      </c>
    </row>
    <row r="7" spans="1:9">
      <c r="A7" s="16">
        <v>6</v>
      </c>
      <c r="B7" s="34">
        <v>42374</v>
      </c>
      <c r="C7" s="16">
        <v>2</v>
      </c>
      <c r="D7" s="16">
        <v>52.2</v>
      </c>
      <c r="E7" s="16">
        <v>55</v>
      </c>
      <c r="F7" s="16">
        <v>4</v>
      </c>
      <c r="G7" s="16">
        <v>4.12</v>
      </c>
    </row>
    <row r="8" spans="1:9" ht="15">
      <c r="A8" s="16">
        <v>7</v>
      </c>
      <c r="B8" s="34">
        <v>42374</v>
      </c>
      <c r="C8" s="16">
        <v>1</v>
      </c>
      <c r="D8" s="16">
        <v>35.799999999999997</v>
      </c>
      <c r="E8" s="16">
        <v>49</v>
      </c>
      <c r="F8" s="16">
        <v>4</v>
      </c>
      <c r="G8" s="16">
        <v>3.24</v>
      </c>
      <c r="I8" s="17" t="s">
        <v>164</v>
      </c>
    </row>
    <row r="9" spans="1:9">
      <c r="A9" s="16">
        <v>8</v>
      </c>
      <c r="B9" s="34">
        <v>42374</v>
      </c>
      <c r="C9" s="16">
        <v>2</v>
      </c>
      <c r="D9" s="16">
        <v>36.5</v>
      </c>
      <c r="E9" s="16">
        <v>39</v>
      </c>
      <c r="F9" s="16">
        <v>4</v>
      </c>
      <c r="G9" s="16">
        <v>4.47</v>
      </c>
    </row>
    <row r="10" spans="1:9">
      <c r="A10" s="16">
        <v>9</v>
      </c>
      <c r="B10" s="34">
        <v>42374</v>
      </c>
      <c r="C10" s="16">
        <v>2</v>
      </c>
      <c r="D10" s="16">
        <v>39.9</v>
      </c>
      <c r="E10" s="16">
        <v>44</v>
      </c>
      <c r="F10" s="16">
        <v>4</v>
      </c>
      <c r="G10" s="16">
        <v>3.83</v>
      </c>
    </row>
    <row r="11" spans="1:9">
      <c r="A11" s="16">
        <v>10</v>
      </c>
      <c r="B11" s="34">
        <v>42374</v>
      </c>
      <c r="C11" s="16">
        <v>1</v>
      </c>
      <c r="D11" s="16">
        <v>28</v>
      </c>
      <c r="E11" s="16">
        <v>43</v>
      </c>
      <c r="F11" s="16">
        <v>3</v>
      </c>
      <c r="G11" s="16">
        <v>2.94</v>
      </c>
    </row>
    <row r="12" spans="1:9">
      <c r="A12" s="16">
        <v>11</v>
      </c>
      <c r="B12" s="34">
        <v>42377</v>
      </c>
      <c r="C12" s="16">
        <v>2</v>
      </c>
      <c r="D12" s="16">
        <v>25.9</v>
      </c>
      <c r="E12" s="16">
        <v>44</v>
      </c>
      <c r="F12" s="16">
        <v>3</v>
      </c>
      <c r="G12" s="16">
        <v>3.24</v>
      </c>
    </row>
    <row r="13" spans="1:9">
      <c r="A13" s="16">
        <v>12</v>
      </c>
      <c r="B13" s="34">
        <v>42377</v>
      </c>
      <c r="C13" s="16">
        <v>2</v>
      </c>
      <c r="D13" s="16">
        <v>23.9</v>
      </c>
      <c r="E13" s="16">
        <v>50</v>
      </c>
      <c r="F13" s="16">
        <v>3</v>
      </c>
      <c r="G13" s="16">
        <v>4.18</v>
      </c>
    </row>
    <row r="14" spans="1:9">
      <c r="A14" s="16">
        <v>13</v>
      </c>
      <c r="B14" s="34">
        <v>42377</v>
      </c>
      <c r="C14" s="16">
        <v>2</v>
      </c>
      <c r="D14" s="16">
        <v>37.9</v>
      </c>
      <c r="E14" s="16">
        <v>58</v>
      </c>
      <c r="F14" s="16">
        <v>5</v>
      </c>
      <c r="G14" s="16">
        <v>4.53</v>
      </c>
    </row>
    <row r="15" spans="1:9">
      <c r="A15" s="16">
        <v>14</v>
      </c>
      <c r="B15" s="34">
        <v>42377</v>
      </c>
      <c r="C15" s="16">
        <v>2</v>
      </c>
      <c r="D15" s="16">
        <v>17.7</v>
      </c>
      <c r="E15" s="16">
        <v>46</v>
      </c>
      <c r="F15" s="16">
        <v>3</v>
      </c>
      <c r="G15" s="16">
        <v>3.22</v>
      </c>
    </row>
    <row r="16" spans="1:9">
      <c r="A16" s="16">
        <v>15</v>
      </c>
      <c r="B16" s="34">
        <v>42377</v>
      </c>
      <c r="C16" s="16">
        <v>1</v>
      </c>
      <c r="D16" s="16">
        <v>38.799999999999997</v>
      </c>
      <c r="E16" s="16">
        <v>48</v>
      </c>
      <c r="F16" s="16">
        <v>1</v>
      </c>
      <c r="G16" s="16">
        <v>1.86</v>
      </c>
    </row>
    <row r="17" spans="1:7">
      <c r="A17" s="16">
        <v>16</v>
      </c>
      <c r="B17" s="34">
        <v>42377</v>
      </c>
      <c r="C17" s="16">
        <v>2</v>
      </c>
      <c r="D17" s="16">
        <v>32.9</v>
      </c>
      <c r="E17" s="16">
        <v>40</v>
      </c>
      <c r="F17" s="16">
        <v>3</v>
      </c>
      <c r="G17" s="16">
        <v>3.67</v>
      </c>
    </row>
    <row r="18" spans="1:7">
      <c r="A18" s="16">
        <v>17</v>
      </c>
      <c r="B18" s="34">
        <v>42377</v>
      </c>
      <c r="C18" s="16">
        <v>3</v>
      </c>
      <c r="D18" s="16">
        <v>32.4</v>
      </c>
      <c r="E18" s="16">
        <v>46</v>
      </c>
      <c r="F18" s="16">
        <v>4</v>
      </c>
      <c r="G18" s="16">
        <v>4.0199999999999996</v>
      </c>
    </row>
    <row r="19" spans="1:7">
      <c r="A19" s="16">
        <v>18</v>
      </c>
      <c r="B19" s="34">
        <v>42377</v>
      </c>
      <c r="C19" s="16">
        <v>1</v>
      </c>
      <c r="D19" s="16">
        <v>32.4</v>
      </c>
      <c r="E19" s="16">
        <v>48</v>
      </c>
      <c r="F19" s="16">
        <v>3</v>
      </c>
      <c r="G19" s="16">
        <v>2.04</v>
      </c>
    </row>
    <row r="20" spans="1:7">
      <c r="A20" s="16">
        <v>19</v>
      </c>
      <c r="B20" s="34">
        <v>42377</v>
      </c>
      <c r="C20" s="16">
        <v>2</v>
      </c>
      <c r="D20" s="16">
        <v>36.9</v>
      </c>
      <c r="E20" s="16">
        <v>55</v>
      </c>
      <c r="F20" s="16">
        <v>3</v>
      </c>
      <c r="G20" s="16">
        <v>4.3</v>
      </c>
    </row>
    <row r="21" spans="1:7">
      <c r="A21" s="16">
        <v>20</v>
      </c>
      <c r="B21" s="34">
        <v>42377</v>
      </c>
      <c r="C21" s="16">
        <v>2</v>
      </c>
      <c r="D21" s="16">
        <v>54.7</v>
      </c>
      <c r="E21" s="16">
        <v>44</v>
      </c>
      <c r="F21" s="16">
        <v>4</v>
      </c>
      <c r="G21" s="16">
        <v>4.43</v>
      </c>
    </row>
    <row r="22" spans="1:7">
      <c r="A22" s="16">
        <v>21</v>
      </c>
      <c r="B22" s="34">
        <v>42377</v>
      </c>
      <c r="C22" s="16">
        <v>3</v>
      </c>
      <c r="D22" s="16">
        <v>23.4</v>
      </c>
      <c r="E22" s="16">
        <v>45</v>
      </c>
      <c r="F22" s="16">
        <v>2</v>
      </c>
      <c r="G22" s="16">
        <v>2.64</v>
      </c>
    </row>
    <row r="23" spans="1:7">
      <c r="A23" s="16">
        <v>22</v>
      </c>
      <c r="B23" s="34">
        <v>42377</v>
      </c>
      <c r="C23" s="16">
        <v>1</v>
      </c>
      <c r="D23" s="16">
        <v>30.9</v>
      </c>
      <c r="E23" s="16">
        <v>43</v>
      </c>
      <c r="F23" s="16">
        <v>3</v>
      </c>
      <c r="G23" s="16">
        <v>2.96</v>
      </c>
    </row>
    <row r="24" spans="1:7">
      <c r="A24" s="16">
        <v>23</v>
      </c>
      <c r="B24" s="34">
        <v>42378</v>
      </c>
      <c r="C24" s="16">
        <v>2</v>
      </c>
      <c r="D24" s="16">
        <v>17.899999999999999</v>
      </c>
      <c r="E24" s="16">
        <v>54</v>
      </c>
      <c r="F24" s="16">
        <v>4</v>
      </c>
      <c r="G24" s="16">
        <v>3.5</v>
      </c>
    </row>
    <row r="25" spans="1:7">
      <c r="A25" s="16">
        <v>24</v>
      </c>
      <c r="B25" s="34">
        <v>42378</v>
      </c>
      <c r="C25" s="16">
        <v>2</v>
      </c>
      <c r="D25" s="16">
        <v>27.6</v>
      </c>
      <c r="E25" s="16">
        <v>52</v>
      </c>
      <c r="F25" s="16">
        <v>5</v>
      </c>
      <c r="G25" s="16">
        <v>4.4800000000000004</v>
      </c>
    </row>
    <row r="26" spans="1:7">
      <c r="A26" s="16">
        <v>25</v>
      </c>
      <c r="B26" s="34">
        <v>42378</v>
      </c>
      <c r="C26" s="16">
        <v>2</v>
      </c>
      <c r="D26" s="16">
        <v>7.1</v>
      </c>
      <c r="E26" s="16">
        <v>58</v>
      </c>
      <c r="F26" s="16">
        <v>3</v>
      </c>
      <c r="G26" s="16">
        <v>4.3099999999999996</v>
      </c>
    </row>
    <row r="27" spans="1:7">
      <c r="A27" s="16">
        <v>26</v>
      </c>
      <c r="B27" s="34">
        <v>42378</v>
      </c>
      <c r="C27" s="16">
        <v>2</v>
      </c>
      <c r="D27" s="16">
        <v>37.6</v>
      </c>
      <c r="E27" s="16">
        <v>49</v>
      </c>
      <c r="F27" s="16">
        <v>5</v>
      </c>
      <c r="G27" s="16">
        <v>4.97</v>
      </c>
    </row>
    <row r="28" spans="1:7">
      <c r="A28" s="16">
        <v>27</v>
      </c>
      <c r="B28" s="34">
        <v>42378</v>
      </c>
      <c r="C28" s="16">
        <v>2</v>
      </c>
      <c r="D28" s="16">
        <v>61.9</v>
      </c>
      <c r="E28" s="16">
        <v>60</v>
      </c>
      <c r="F28" s="16">
        <v>5</v>
      </c>
      <c r="G28" s="16">
        <v>4.75</v>
      </c>
    </row>
    <row r="29" spans="1:7">
      <c r="A29" s="16">
        <v>28</v>
      </c>
      <c r="B29" s="34">
        <v>42378</v>
      </c>
      <c r="C29" s="16">
        <v>2</v>
      </c>
      <c r="D29" s="16">
        <v>39.200000000000003</v>
      </c>
      <c r="E29" s="16">
        <v>54</v>
      </c>
      <c r="F29" s="16">
        <v>3</v>
      </c>
      <c r="G29" s="16">
        <v>4.1100000000000003</v>
      </c>
    </row>
    <row r="30" spans="1:7">
      <c r="A30" s="16">
        <v>29</v>
      </c>
      <c r="B30" s="34">
        <v>42378</v>
      </c>
      <c r="C30" s="16">
        <v>3</v>
      </c>
      <c r="D30" s="16">
        <v>35.200000000000003</v>
      </c>
      <c r="E30" s="16">
        <v>49</v>
      </c>
      <c r="F30" s="16">
        <v>4</v>
      </c>
      <c r="G30" s="16">
        <v>3.53</v>
      </c>
    </row>
    <row r="31" spans="1:7">
      <c r="A31" s="16">
        <v>30</v>
      </c>
      <c r="B31" s="34">
        <v>42378</v>
      </c>
      <c r="C31" s="16">
        <v>2</v>
      </c>
      <c r="D31" s="16">
        <v>28.2</v>
      </c>
      <c r="E31" s="16">
        <v>54</v>
      </c>
      <c r="F31" s="16">
        <v>5</v>
      </c>
      <c r="G31" s="16">
        <v>4.9800000000000004</v>
      </c>
    </row>
    <row r="32" spans="1:7">
      <c r="A32" s="16">
        <v>31</v>
      </c>
      <c r="B32" s="34">
        <v>42378</v>
      </c>
      <c r="C32" s="16">
        <v>2</v>
      </c>
      <c r="D32" s="16">
        <v>28</v>
      </c>
      <c r="E32" s="16">
        <v>52</v>
      </c>
      <c r="F32" s="16">
        <v>4</v>
      </c>
      <c r="G32" s="16">
        <v>4.01</v>
      </c>
    </row>
    <row r="33" spans="1:7">
      <c r="A33" s="16">
        <v>32</v>
      </c>
      <c r="B33" s="34">
        <v>42379</v>
      </c>
      <c r="C33" s="16">
        <v>3</v>
      </c>
      <c r="D33" s="16">
        <v>33.9</v>
      </c>
      <c r="E33" s="16">
        <v>58</v>
      </c>
      <c r="F33" s="16">
        <v>4</v>
      </c>
      <c r="G33" s="16">
        <v>4.42</v>
      </c>
    </row>
    <row r="34" spans="1:7">
      <c r="A34" s="16">
        <v>33</v>
      </c>
      <c r="B34" s="34">
        <v>42379</v>
      </c>
      <c r="C34" s="16">
        <v>2</v>
      </c>
      <c r="D34" s="16">
        <v>31.6</v>
      </c>
      <c r="E34" s="16">
        <v>55</v>
      </c>
      <c r="F34" s="16">
        <v>4</v>
      </c>
      <c r="G34" s="16">
        <v>4.55</v>
      </c>
    </row>
    <row r="35" spans="1:7">
      <c r="A35" s="16">
        <v>34</v>
      </c>
      <c r="B35" s="34">
        <v>42379</v>
      </c>
      <c r="C35" s="16">
        <v>1</v>
      </c>
      <c r="D35" s="16">
        <v>36.6</v>
      </c>
      <c r="E35" s="16">
        <v>52</v>
      </c>
      <c r="F35" s="16">
        <v>2</v>
      </c>
      <c r="G35" s="16">
        <v>2.5299999999999998</v>
      </c>
    </row>
    <row r="36" spans="1:7">
      <c r="A36" s="16">
        <v>35</v>
      </c>
      <c r="B36" s="34">
        <v>42379</v>
      </c>
      <c r="C36" s="16">
        <v>3</v>
      </c>
      <c r="D36" s="16">
        <v>40.1</v>
      </c>
      <c r="E36" s="16">
        <v>44</v>
      </c>
      <c r="F36" s="16">
        <v>4</v>
      </c>
      <c r="G36" s="16">
        <v>4.17</v>
      </c>
    </row>
    <row r="37" spans="1:7">
      <c r="A37" s="16">
        <v>36</v>
      </c>
      <c r="B37" s="34">
        <v>42379</v>
      </c>
      <c r="C37" s="16">
        <v>3</v>
      </c>
      <c r="D37" s="16">
        <v>22.1</v>
      </c>
      <c r="E37" s="16">
        <v>51</v>
      </c>
      <c r="F37" s="16">
        <v>4</v>
      </c>
      <c r="G37" s="16">
        <v>4.21</v>
      </c>
    </row>
    <row r="38" spans="1:7">
      <c r="A38" s="16">
        <v>37</v>
      </c>
      <c r="B38" s="34">
        <v>42379</v>
      </c>
      <c r="C38" s="16">
        <v>1</v>
      </c>
      <c r="D38" s="16">
        <v>27.8</v>
      </c>
      <c r="E38" s="16">
        <v>64</v>
      </c>
      <c r="F38" s="16">
        <v>5</v>
      </c>
      <c r="G38" s="16">
        <v>4.67</v>
      </c>
    </row>
    <row r="39" spans="1:7">
      <c r="A39" s="16">
        <v>38</v>
      </c>
      <c r="B39" s="34">
        <v>42379</v>
      </c>
      <c r="C39" s="16">
        <v>1</v>
      </c>
      <c r="D39" s="16">
        <v>21.9</v>
      </c>
      <c r="E39" s="16">
        <v>39</v>
      </c>
      <c r="F39" s="16">
        <v>4</v>
      </c>
      <c r="G39" s="16">
        <v>4.67</v>
      </c>
    </row>
    <row r="40" spans="1:7">
      <c r="A40" s="16">
        <v>39</v>
      </c>
      <c r="B40" s="34">
        <v>42379</v>
      </c>
      <c r="C40" s="16">
        <v>2</v>
      </c>
      <c r="D40" s="16">
        <v>53.5</v>
      </c>
      <c r="E40" s="16">
        <v>39</v>
      </c>
      <c r="F40" s="16">
        <v>4</v>
      </c>
      <c r="G40" s="16">
        <v>4.87</v>
      </c>
    </row>
    <row r="41" spans="1:7">
      <c r="A41" s="16">
        <v>40</v>
      </c>
      <c r="B41" s="34">
        <v>42379</v>
      </c>
      <c r="C41" s="16">
        <v>1</v>
      </c>
      <c r="D41" s="16">
        <v>26.1</v>
      </c>
      <c r="E41" s="16">
        <v>43</v>
      </c>
      <c r="F41" s="16">
        <v>3</v>
      </c>
      <c r="G41" s="16">
        <v>2.57</v>
      </c>
    </row>
    <row r="42" spans="1:7">
      <c r="A42" s="16">
        <v>41</v>
      </c>
      <c r="B42" s="34">
        <v>42379</v>
      </c>
      <c r="C42" s="16">
        <v>2</v>
      </c>
      <c r="D42" s="16">
        <v>36.6</v>
      </c>
      <c r="E42" s="16">
        <v>52</v>
      </c>
      <c r="F42" s="16">
        <v>4</v>
      </c>
      <c r="G42" s="16">
        <v>4.91</v>
      </c>
    </row>
    <row r="43" spans="1:7">
      <c r="A43" s="16">
        <v>42</v>
      </c>
      <c r="B43" s="34">
        <v>42379</v>
      </c>
      <c r="C43" s="16">
        <v>3</v>
      </c>
      <c r="D43" s="16">
        <v>40.1</v>
      </c>
      <c r="E43" s="16">
        <v>58</v>
      </c>
      <c r="F43" s="16">
        <v>3</v>
      </c>
      <c r="G43" s="16">
        <v>4.8</v>
      </c>
    </row>
    <row r="44" spans="1:7">
      <c r="A44" s="16">
        <v>43</v>
      </c>
      <c r="B44" s="34">
        <v>42379</v>
      </c>
      <c r="C44" s="16">
        <v>3</v>
      </c>
      <c r="D44" s="16">
        <v>32.5</v>
      </c>
      <c r="E44" s="16">
        <v>40</v>
      </c>
      <c r="F44" s="16">
        <v>4</v>
      </c>
      <c r="G44" s="16">
        <v>3.12</v>
      </c>
    </row>
    <row r="45" spans="1:7">
      <c r="A45" s="16">
        <v>44</v>
      </c>
      <c r="B45" s="34">
        <v>42379</v>
      </c>
      <c r="C45" s="16">
        <v>3</v>
      </c>
      <c r="D45" s="16">
        <v>34.700000000000003</v>
      </c>
      <c r="E45" s="16">
        <v>48</v>
      </c>
      <c r="F45" s="16">
        <v>3</v>
      </c>
      <c r="G45" s="16">
        <v>3.26</v>
      </c>
    </row>
    <row r="46" spans="1:7">
      <c r="A46" s="16">
        <v>45</v>
      </c>
      <c r="B46" s="34">
        <v>42379</v>
      </c>
      <c r="C46" s="16">
        <v>1</v>
      </c>
      <c r="D46" s="16">
        <v>42.1</v>
      </c>
      <c r="E46" s="16">
        <v>45</v>
      </c>
      <c r="F46" s="16">
        <v>4</v>
      </c>
      <c r="G46" s="16">
        <v>3.09</v>
      </c>
    </row>
    <row r="47" spans="1:7">
      <c r="A47" s="16">
        <v>46</v>
      </c>
      <c r="B47" s="34">
        <v>42379</v>
      </c>
      <c r="C47" s="16">
        <v>3</v>
      </c>
      <c r="D47" s="16">
        <v>36.200000000000003</v>
      </c>
      <c r="E47" s="16">
        <v>48</v>
      </c>
      <c r="F47" s="16">
        <v>3</v>
      </c>
      <c r="G47" s="16">
        <v>3.3</v>
      </c>
    </row>
    <row r="48" spans="1:7">
      <c r="A48" s="16">
        <v>47</v>
      </c>
      <c r="B48" s="34">
        <v>42379</v>
      </c>
      <c r="C48" s="16">
        <v>1</v>
      </c>
      <c r="D48" s="16">
        <v>9</v>
      </c>
      <c r="E48" s="16">
        <v>54</v>
      </c>
      <c r="F48" s="16">
        <v>4</v>
      </c>
      <c r="G48" s="16">
        <v>3.57</v>
      </c>
    </row>
    <row r="49" spans="1:7">
      <c r="A49" s="16">
        <v>48</v>
      </c>
      <c r="B49" s="34">
        <v>42379</v>
      </c>
      <c r="C49" s="16">
        <v>2</v>
      </c>
      <c r="D49" s="16">
        <v>20</v>
      </c>
      <c r="E49" s="16">
        <v>62</v>
      </c>
      <c r="F49" s="16">
        <v>4</v>
      </c>
      <c r="G49" s="16">
        <v>4.84</v>
      </c>
    </row>
    <row r="50" spans="1:7">
      <c r="A50" s="16">
        <v>49</v>
      </c>
      <c r="B50" s="34">
        <v>42379</v>
      </c>
      <c r="C50" s="16">
        <v>3</v>
      </c>
      <c r="D50" s="16">
        <v>36.1</v>
      </c>
      <c r="E50" s="16">
        <v>39</v>
      </c>
      <c r="F50" s="16">
        <v>2</v>
      </c>
      <c r="G50" s="16">
        <v>3.04</v>
      </c>
    </row>
    <row r="51" spans="1:7">
      <c r="A51" s="16">
        <v>50</v>
      </c>
      <c r="B51" s="34">
        <v>42379</v>
      </c>
      <c r="C51" s="16">
        <v>1</v>
      </c>
      <c r="D51" s="16">
        <v>26</v>
      </c>
      <c r="E51" s="16">
        <v>50</v>
      </c>
      <c r="F51" s="16">
        <v>4</v>
      </c>
      <c r="G51" s="16">
        <v>4.25</v>
      </c>
    </row>
    <row r="52" spans="1:7">
      <c r="A52" s="16">
        <v>51</v>
      </c>
      <c r="B52" s="34">
        <v>42379</v>
      </c>
      <c r="C52" s="16">
        <v>3</v>
      </c>
      <c r="D52" s="16">
        <v>25.6</v>
      </c>
      <c r="E52" s="16">
        <v>60</v>
      </c>
      <c r="F52" s="16">
        <v>4</v>
      </c>
      <c r="G52" s="16">
        <v>4.66</v>
      </c>
    </row>
    <row r="53" spans="1:7">
      <c r="A53" s="16">
        <v>52</v>
      </c>
      <c r="B53" s="34">
        <v>42379</v>
      </c>
      <c r="C53" s="16">
        <v>1</v>
      </c>
      <c r="D53" s="16">
        <v>40.5</v>
      </c>
      <c r="E53" s="16">
        <v>57</v>
      </c>
      <c r="F53" s="16">
        <v>3</v>
      </c>
      <c r="G53" s="16">
        <v>4.05</v>
      </c>
    </row>
    <row r="54" spans="1:7">
      <c r="A54" s="16">
        <v>53</v>
      </c>
      <c r="B54" s="34">
        <v>42379</v>
      </c>
      <c r="C54" s="16">
        <v>1</v>
      </c>
      <c r="D54" s="16">
        <v>27.5</v>
      </c>
      <c r="E54" s="16">
        <v>52</v>
      </c>
      <c r="F54" s="16">
        <v>4</v>
      </c>
      <c r="G54" s="16">
        <v>3.58</v>
      </c>
    </row>
    <row r="55" spans="1:7">
      <c r="A55" s="16">
        <v>54</v>
      </c>
      <c r="B55" s="34">
        <v>42380</v>
      </c>
      <c r="C55" s="16">
        <v>2</v>
      </c>
      <c r="D55" s="16">
        <v>25.7</v>
      </c>
      <c r="E55" s="16">
        <v>47</v>
      </c>
      <c r="F55" s="16">
        <v>5</v>
      </c>
      <c r="G55" s="16">
        <v>3.82</v>
      </c>
    </row>
    <row r="56" spans="1:7">
      <c r="A56" s="16">
        <v>55</v>
      </c>
      <c r="B56" s="34">
        <v>42380</v>
      </c>
      <c r="C56" s="16">
        <v>2</v>
      </c>
      <c r="D56" s="16">
        <v>53</v>
      </c>
      <c r="E56" s="16">
        <v>42</v>
      </c>
      <c r="F56" s="16">
        <v>3</v>
      </c>
      <c r="G56" s="16">
        <v>4.09</v>
      </c>
    </row>
    <row r="57" spans="1:7">
      <c r="A57" s="16">
        <v>56</v>
      </c>
      <c r="B57" s="34">
        <v>42380</v>
      </c>
      <c r="C57" s="16">
        <v>3</v>
      </c>
      <c r="D57" s="16">
        <v>31.1</v>
      </c>
      <c r="E57" s="16">
        <v>49</v>
      </c>
      <c r="F57" s="16">
        <v>2</v>
      </c>
      <c r="G57" s="16">
        <v>3.65</v>
      </c>
    </row>
    <row r="58" spans="1:7">
      <c r="A58" s="16">
        <v>57</v>
      </c>
      <c r="B58" s="34">
        <v>42380</v>
      </c>
      <c r="C58" s="16">
        <v>1</v>
      </c>
      <c r="D58" s="16">
        <v>56.5</v>
      </c>
      <c r="E58" s="16">
        <v>50</v>
      </c>
      <c r="F58" s="16">
        <v>3</v>
      </c>
      <c r="G58" s="16">
        <v>3.82</v>
      </c>
    </row>
    <row r="59" spans="1:7">
      <c r="A59" s="16">
        <v>58</v>
      </c>
      <c r="B59" s="34">
        <v>42380</v>
      </c>
      <c r="C59" s="16">
        <v>1</v>
      </c>
      <c r="D59" s="16">
        <v>34.200000000000003</v>
      </c>
      <c r="E59" s="16">
        <v>47</v>
      </c>
      <c r="F59" s="16">
        <v>4</v>
      </c>
      <c r="G59" s="16">
        <v>3.8</v>
      </c>
    </row>
    <row r="60" spans="1:7">
      <c r="A60" s="16">
        <v>59</v>
      </c>
      <c r="B60" s="34">
        <v>42380</v>
      </c>
      <c r="C60" s="16">
        <v>3</v>
      </c>
      <c r="D60" s="16">
        <v>41.7</v>
      </c>
      <c r="E60" s="16">
        <v>46</v>
      </c>
      <c r="F60" s="16">
        <v>3</v>
      </c>
      <c r="G60" s="16">
        <v>3.29</v>
      </c>
    </row>
    <row r="61" spans="1:7">
      <c r="A61" s="16">
        <v>60</v>
      </c>
      <c r="B61" s="34">
        <v>42380</v>
      </c>
      <c r="C61" s="16">
        <v>1</v>
      </c>
      <c r="D61" s="16">
        <v>35.200000000000003</v>
      </c>
      <c r="E61" s="16">
        <v>56</v>
      </c>
      <c r="F61" s="16">
        <v>2</v>
      </c>
      <c r="G61" s="16">
        <v>2.81</v>
      </c>
    </row>
    <row r="62" spans="1:7">
      <c r="A62" s="16">
        <v>61</v>
      </c>
      <c r="B62" s="34">
        <v>42380</v>
      </c>
      <c r="C62" s="16">
        <v>2</v>
      </c>
      <c r="D62" s="16">
        <v>39.6</v>
      </c>
      <c r="E62" s="16">
        <v>50</v>
      </c>
      <c r="F62" s="16">
        <v>4</v>
      </c>
      <c r="G62" s="16">
        <v>3.99</v>
      </c>
    </row>
    <row r="63" spans="1:7">
      <c r="A63" s="16">
        <v>62</v>
      </c>
      <c r="B63" s="34">
        <v>42380</v>
      </c>
      <c r="C63" s="16">
        <v>3</v>
      </c>
      <c r="D63" s="16">
        <v>26</v>
      </c>
      <c r="E63" s="16">
        <v>39</v>
      </c>
      <c r="F63" s="16">
        <v>3</v>
      </c>
      <c r="G63" s="16">
        <v>2.88</v>
      </c>
    </row>
    <row r="64" spans="1:7">
      <c r="A64" s="16">
        <v>63</v>
      </c>
      <c r="B64" s="34">
        <v>42380</v>
      </c>
      <c r="C64" s="16">
        <v>2</v>
      </c>
      <c r="D64" s="16">
        <v>47.4</v>
      </c>
      <c r="E64" s="16">
        <v>50</v>
      </c>
      <c r="F64" s="16">
        <v>4</v>
      </c>
      <c r="G64" s="16">
        <v>3.62</v>
      </c>
    </row>
    <row r="65" spans="1:7">
      <c r="A65" s="16">
        <v>64</v>
      </c>
      <c r="B65" s="34">
        <v>42380</v>
      </c>
      <c r="C65" s="16">
        <v>2</v>
      </c>
      <c r="D65" s="16">
        <v>22.8</v>
      </c>
      <c r="E65" s="16">
        <v>52</v>
      </c>
      <c r="F65" s="16">
        <v>5</v>
      </c>
      <c r="G65" s="16">
        <v>4.3499999999999996</v>
      </c>
    </row>
    <row r="66" spans="1:7">
      <c r="A66" s="16">
        <v>65</v>
      </c>
      <c r="B66" s="34">
        <v>42380</v>
      </c>
      <c r="C66" s="16">
        <v>3</v>
      </c>
      <c r="D66" s="16">
        <v>23.9</v>
      </c>
      <c r="E66" s="16">
        <v>47</v>
      </c>
      <c r="F66" s="16">
        <v>4</v>
      </c>
      <c r="G66" s="16">
        <v>3.62</v>
      </c>
    </row>
    <row r="67" spans="1:7">
      <c r="A67" s="16">
        <v>66</v>
      </c>
      <c r="B67" s="34">
        <v>42380</v>
      </c>
      <c r="C67" s="16">
        <v>3</v>
      </c>
      <c r="D67" s="16">
        <v>42.5</v>
      </c>
      <c r="E67" s="16">
        <v>51</v>
      </c>
      <c r="F67" s="16">
        <v>3</v>
      </c>
      <c r="G67" s="16">
        <v>3.24</v>
      </c>
    </row>
    <row r="68" spans="1:7">
      <c r="A68" s="16">
        <v>67</v>
      </c>
      <c r="B68" s="34">
        <v>42380</v>
      </c>
      <c r="C68" s="16">
        <v>2</v>
      </c>
      <c r="D68" s="16">
        <v>27.1</v>
      </c>
      <c r="E68" s="16">
        <v>48</v>
      </c>
      <c r="F68" s="16">
        <v>5</v>
      </c>
      <c r="G68" s="16">
        <v>4.63</v>
      </c>
    </row>
    <row r="69" spans="1:7">
      <c r="A69" s="16">
        <v>68</v>
      </c>
      <c r="B69" s="34">
        <v>42380</v>
      </c>
      <c r="C69" s="16">
        <v>1</v>
      </c>
      <c r="D69" s="16">
        <v>28.7</v>
      </c>
      <c r="E69" s="16">
        <v>44</v>
      </c>
      <c r="F69" s="16">
        <v>4</v>
      </c>
      <c r="G69" s="16">
        <v>3.99</v>
      </c>
    </row>
    <row r="70" spans="1:7">
      <c r="A70" s="16">
        <v>69</v>
      </c>
      <c r="B70" s="34">
        <v>42380</v>
      </c>
      <c r="C70" s="16">
        <v>2</v>
      </c>
      <c r="D70" s="16">
        <v>45.3</v>
      </c>
      <c r="E70" s="16">
        <v>53</v>
      </c>
      <c r="F70" s="16">
        <v>4</v>
      </c>
      <c r="G70" s="16">
        <v>4.8899999999999997</v>
      </c>
    </row>
    <row r="71" spans="1:7">
      <c r="A71" s="16">
        <v>70</v>
      </c>
      <c r="B71" s="34">
        <v>42380</v>
      </c>
      <c r="C71" s="16">
        <v>1</v>
      </c>
      <c r="D71" s="16">
        <v>29</v>
      </c>
      <c r="E71" s="16">
        <v>53</v>
      </c>
      <c r="F71" s="16">
        <v>3</v>
      </c>
      <c r="G71" s="16">
        <v>4.1500000000000004</v>
      </c>
    </row>
    <row r="72" spans="1:7">
      <c r="A72" s="16">
        <v>71</v>
      </c>
      <c r="B72" s="34">
        <v>42380</v>
      </c>
      <c r="C72" s="16">
        <v>2</v>
      </c>
      <c r="D72" s="16">
        <v>27.4</v>
      </c>
      <c r="E72" s="16">
        <v>56</v>
      </c>
      <c r="F72" s="16">
        <v>3</v>
      </c>
      <c r="G72" s="16">
        <v>3.9</v>
      </c>
    </row>
    <row r="73" spans="1:7">
      <c r="A73" s="16">
        <v>72</v>
      </c>
      <c r="B73" s="34">
        <v>42380</v>
      </c>
      <c r="C73" s="16">
        <v>3</v>
      </c>
      <c r="D73" s="16">
        <v>27.1</v>
      </c>
      <c r="E73" s="16">
        <v>56</v>
      </c>
      <c r="F73" s="16">
        <v>5</v>
      </c>
      <c r="G73" s="16">
        <v>4.93</v>
      </c>
    </row>
    <row r="74" spans="1:7">
      <c r="A74" s="16">
        <v>73</v>
      </c>
      <c r="B74" s="34">
        <v>42380</v>
      </c>
      <c r="C74" s="16">
        <v>1</v>
      </c>
      <c r="D74" s="16">
        <v>35.5</v>
      </c>
      <c r="E74" s="16">
        <v>52</v>
      </c>
      <c r="F74" s="16">
        <v>4</v>
      </c>
      <c r="G74" s="16">
        <v>3.56</v>
      </c>
    </row>
    <row r="75" spans="1:7">
      <c r="A75" s="16">
        <v>74</v>
      </c>
      <c r="B75" s="34">
        <v>42380</v>
      </c>
      <c r="C75" s="16">
        <v>2</v>
      </c>
      <c r="D75" s="16">
        <v>38</v>
      </c>
      <c r="E75" s="16">
        <v>46</v>
      </c>
      <c r="F75" s="16">
        <v>4</v>
      </c>
      <c r="G75" s="16">
        <v>4.4400000000000004</v>
      </c>
    </row>
    <row r="76" spans="1:7">
      <c r="A76" s="16">
        <v>75</v>
      </c>
      <c r="B76" s="34">
        <v>42381</v>
      </c>
      <c r="C76" s="16">
        <v>3</v>
      </c>
      <c r="D76" s="16">
        <v>21.1</v>
      </c>
      <c r="E76" s="16">
        <v>46</v>
      </c>
      <c r="F76" s="16">
        <v>4</v>
      </c>
      <c r="G76" s="16">
        <v>3.43</v>
      </c>
    </row>
    <row r="77" spans="1:7">
      <c r="A77" s="16">
        <v>76</v>
      </c>
      <c r="B77" s="34">
        <v>42381</v>
      </c>
      <c r="C77" s="16">
        <v>1</v>
      </c>
      <c r="D77" s="16">
        <v>23</v>
      </c>
      <c r="E77" s="16">
        <v>58</v>
      </c>
      <c r="F77" s="16">
        <v>3</v>
      </c>
      <c r="G77" s="16">
        <v>3.26</v>
      </c>
    </row>
    <row r="78" spans="1:7">
      <c r="A78" s="16">
        <v>77</v>
      </c>
      <c r="B78" s="34">
        <v>42381</v>
      </c>
      <c r="C78" s="16">
        <v>1</v>
      </c>
      <c r="D78" s="16">
        <v>45.6</v>
      </c>
      <c r="E78" s="16">
        <v>57</v>
      </c>
      <c r="F78" s="16">
        <v>4</v>
      </c>
      <c r="G78" s="16">
        <v>4.8</v>
      </c>
    </row>
    <row r="79" spans="1:7">
      <c r="A79" s="16">
        <v>78</v>
      </c>
      <c r="B79" s="34">
        <v>42381</v>
      </c>
      <c r="C79" s="16">
        <v>1</v>
      </c>
      <c r="D79" s="16">
        <v>39.9</v>
      </c>
      <c r="E79" s="16">
        <v>52</v>
      </c>
      <c r="F79" s="16">
        <v>2</v>
      </c>
      <c r="G79" s="16">
        <v>1.72</v>
      </c>
    </row>
    <row r="80" spans="1:7">
      <c r="A80" s="16">
        <v>79</v>
      </c>
      <c r="B80" s="34">
        <v>42381</v>
      </c>
      <c r="C80" s="16">
        <v>3</v>
      </c>
      <c r="D80" s="16">
        <v>23.6</v>
      </c>
      <c r="E80" s="16">
        <v>37</v>
      </c>
      <c r="F80" s="16">
        <v>2</v>
      </c>
      <c r="G80" s="16">
        <v>2.19</v>
      </c>
    </row>
    <row r="81" spans="1:7">
      <c r="A81" s="16">
        <v>80</v>
      </c>
      <c r="B81" s="34">
        <v>42381</v>
      </c>
      <c r="C81" s="16">
        <v>2</v>
      </c>
      <c r="D81" s="16">
        <v>34.5</v>
      </c>
      <c r="E81" s="16">
        <v>47</v>
      </c>
      <c r="F81" s="16">
        <v>4</v>
      </c>
      <c r="G81" s="16">
        <v>4.9400000000000004</v>
      </c>
    </row>
    <row r="82" spans="1:7">
      <c r="A82" s="16">
        <v>81</v>
      </c>
      <c r="B82" s="34">
        <v>42381</v>
      </c>
      <c r="C82" s="16">
        <v>3</v>
      </c>
      <c r="D82" s="16">
        <v>33.6</v>
      </c>
      <c r="E82" s="16">
        <v>53</v>
      </c>
      <c r="F82" s="16">
        <v>3</v>
      </c>
      <c r="G82" s="16">
        <v>4.1100000000000003</v>
      </c>
    </row>
    <row r="83" spans="1:7">
      <c r="A83" s="16">
        <v>82</v>
      </c>
      <c r="B83" s="34">
        <v>42381</v>
      </c>
      <c r="C83" s="16">
        <v>2</v>
      </c>
      <c r="D83" s="16">
        <v>48.8</v>
      </c>
      <c r="E83" s="16">
        <v>49</v>
      </c>
      <c r="F83" s="16">
        <v>3</v>
      </c>
      <c r="G83" s="16">
        <v>4.53</v>
      </c>
    </row>
    <row r="84" spans="1:7">
      <c r="A84" s="16">
        <v>83</v>
      </c>
      <c r="B84" s="34">
        <v>42381</v>
      </c>
      <c r="C84" s="16">
        <v>2</v>
      </c>
      <c r="D84" s="16">
        <v>32.4</v>
      </c>
      <c r="E84" s="16">
        <v>49</v>
      </c>
      <c r="F84" s="16">
        <v>5</v>
      </c>
      <c r="G84" s="16">
        <v>4.91</v>
      </c>
    </row>
    <row r="85" spans="1:7">
      <c r="A85" s="16">
        <v>84</v>
      </c>
      <c r="B85" s="34">
        <v>42381</v>
      </c>
      <c r="C85" s="16">
        <v>1</v>
      </c>
      <c r="D85" s="16">
        <v>46.3</v>
      </c>
      <c r="E85" s="16">
        <v>41</v>
      </c>
      <c r="F85" s="16">
        <v>3</v>
      </c>
      <c r="G85" s="16">
        <v>3.01</v>
      </c>
    </row>
    <row r="86" spans="1:7">
      <c r="A86" s="16">
        <v>85</v>
      </c>
      <c r="B86" s="34">
        <v>42381</v>
      </c>
      <c r="C86" s="16">
        <v>1</v>
      </c>
      <c r="D86" s="16">
        <v>26.1</v>
      </c>
      <c r="E86" s="16">
        <v>54</v>
      </c>
      <c r="F86" s="16">
        <v>3</v>
      </c>
      <c r="G86" s="16">
        <v>2.65</v>
      </c>
    </row>
    <row r="87" spans="1:7">
      <c r="A87" s="16">
        <v>86</v>
      </c>
      <c r="B87" s="34">
        <v>42381</v>
      </c>
      <c r="C87" s="16">
        <v>3</v>
      </c>
      <c r="D87" s="16">
        <v>42.4</v>
      </c>
      <c r="E87" s="16">
        <v>46</v>
      </c>
      <c r="F87" s="16">
        <v>4</v>
      </c>
      <c r="G87" s="16">
        <v>3.51</v>
      </c>
    </row>
    <row r="88" spans="1:7">
      <c r="A88" s="16">
        <v>87</v>
      </c>
      <c r="B88" s="34">
        <v>42381</v>
      </c>
      <c r="C88" s="16">
        <v>2</v>
      </c>
      <c r="D88" s="16">
        <v>43.4</v>
      </c>
      <c r="E88" s="16">
        <v>43</v>
      </c>
      <c r="F88" s="16">
        <v>2</v>
      </c>
      <c r="G88" s="16">
        <v>3.39</v>
      </c>
    </row>
    <row r="89" spans="1:7">
      <c r="A89" s="16">
        <v>88</v>
      </c>
      <c r="B89" s="34">
        <v>42381</v>
      </c>
      <c r="C89" s="16">
        <v>1</v>
      </c>
      <c r="D89" s="16">
        <v>45.1</v>
      </c>
      <c r="E89" s="16">
        <v>49</v>
      </c>
      <c r="F89" s="16">
        <v>2</v>
      </c>
      <c r="G89" s="16">
        <v>3.92</v>
      </c>
    </row>
    <row r="90" spans="1:7">
      <c r="A90" s="16">
        <v>89</v>
      </c>
      <c r="B90" s="34">
        <v>42381</v>
      </c>
      <c r="C90" s="16">
        <v>3</v>
      </c>
      <c r="D90" s="16">
        <v>23.6</v>
      </c>
      <c r="E90" s="16">
        <v>36</v>
      </c>
      <c r="F90" s="16">
        <v>4</v>
      </c>
      <c r="G90" s="16">
        <v>3.41</v>
      </c>
    </row>
    <row r="91" spans="1:7">
      <c r="A91" s="16">
        <v>90</v>
      </c>
      <c r="B91" s="34">
        <v>42384</v>
      </c>
      <c r="C91" s="16">
        <v>1</v>
      </c>
      <c r="D91" s="16">
        <v>29.2</v>
      </c>
      <c r="E91" s="16">
        <v>51</v>
      </c>
      <c r="F91" s="16">
        <v>4</v>
      </c>
      <c r="G91" s="16">
        <v>4.24</v>
      </c>
    </row>
    <row r="92" spans="1:7">
      <c r="A92" s="16">
        <v>91</v>
      </c>
      <c r="B92" s="34">
        <v>42384</v>
      </c>
      <c r="C92" s="16">
        <v>2</v>
      </c>
      <c r="D92" s="16">
        <v>57.9</v>
      </c>
      <c r="E92" s="16">
        <v>43</v>
      </c>
      <c r="F92" s="16">
        <v>4</v>
      </c>
      <c r="G92" s="16">
        <v>4.74</v>
      </c>
    </row>
    <row r="93" spans="1:7">
      <c r="A93" s="16">
        <v>92</v>
      </c>
      <c r="B93" s="34">
        <v>42384</v>
      </c>
      <c r="C93" s="16">
        <v>1</v>
      </c>
      <c r="D93" s="16">
        <v>20.399999999999999</v>
      </c>
      <c r="E93" s="16">
        <v>47</v>
      </c>
      <c r="F93" s="16">
        <v>4</v>
      </c>
      <c r="G93" s="16">
        <v>3.97</v>
      </c>
    </row>
    <row r="94" spans="1:7">
      <c r="A94" s="16">
        <v>93</v>
      </c>
      <c r="B94" s="34">
        <v>42384</v>
      </c>
      <c r="C94" s="16">
        <v>3</v>
      </c>
      <c r="D94" s="16">
        <v>33</v>
      </c>
      <c r="E94" s="16">
        <v>50</v>
      </c>
      <c r="F94" s="16">
        <v>3</v>
      </c>
      <c r="G94" s="16">
        <v>4.43</v>
      </c>
    </row>
    <row r="95" spans="1:7">
      <c r="A95" s="16">
        <v>94</v>
      </c>
      <c r="B95" s="34">
        <v>42384</v>
      </c>
      <c r="C95" s="16">
        <v>2</v>
      </c>
      <c r="D95" s="16">
        <v>25.2</v>
      </c>
      <c r="E95" s="16">
        <v>45</v>
      </c>
      <c r="F95" s="16">
        <v>3</v>
      </c>
      <c r="G95" s="16">
        <v>4.33</v>
      </c>
    </row>
    <row r="96" spans="1:7">
      <c r="A96" s="16">
        <v>95</v>
      </c>
      <c r="B96" s="34">
        <v>42384</v>
      </c>
      <c r="C96" s="16">
        <v>1</v>
      </c>
      <c r="D96" s="16">
        <v>50.4</v>
      </c>
      <c r="E96" s="16">
        <v>57</v>
      </c>
      <c r="F96" s="16">
        <v>3</v>
      </c>
      <c r="G96" s="16">
        <v>4.0199999999999996</v>
      </c>
    </row>
    <row r="97" spans="1:7">
      <c r="A97" s="16">
        <v>96</v>
      </c>
      <c r="B97" s="34">
        <v>42384</v>
      </c>
      <c r="C97" s="16">
        <v>1</v>
      </c>
      <c r="D97" s="16">
        <v>29.4</v>
      </c>
      <c r="E97" s="16">
        <v>56</v>
      </c>
      <c r="F97" s="16">
        <v>1</v>
      </c>
      <c r="G97" s="16">
        <v>2.56</v>
      </c>
    </row>
    <row r="98" spans="1:7">
      <c r="A98" s="16">
        <v>97</v>
      </c>
      <c r="B98" s="34">
        <v>42384</v>
      </c>
      <c r="C98" s="16">
        <v>2</v>
      </c>
      <c r="D98" s="16">
        <v>43.4</v>
      </c>
      <c r="E98" s="16">
        <v>47</v>
      </c>
      <c r="F98" s="16">
        <v>4</v>
      </c>
      <c r="G98" s="16">
        <v>4.4000000000000004</v>
      </c>
    </row>
    <row r="99" spans="1:7">
      <c r="A99" s="16">
        <v>98</v>
      </c>
      <c r="B99" s="34">
        <v>42384</v>
      </c>
      <c r="C99" s="16">
        <v>2</v>
      </c>
      <c r="D99" s="16">
        <v>36.799999999999997</v>
      </c>
      <c r="E99" s="16">
        <v>50</v>
      </c>
      <c r="F99" s="16">
        <v>4</v>
      </c>
      <c r="G99" s="16">
        <v>4.72</v>
      </c>
    </row>
    <row r="100" spans="1:7">
      <c r="A100" s="16">
        <v>99</v>
      </c>
      <c r="B100" s="34">
        <v>42384</v>
      </c>
      <c r="C100" s="16">
        <v>1</v>
      </c>
      <c r="D100" s="16">
        <v>43.5</v>
      </c>
      <c r="E100" s="16">
        <v>47</v>
      </c>
      <c r="F100" s="16">
        <v>3</v>
      </c>
      <c r="G100" s="16">
        <v>2.9</v>
      </c>
    </row>
    <row r="101" spans="1:7">
      <c r="A101" s="16">
        <v>100</v>
      </c>
      <c r="B101" s="34">
        <v>42384</v>
      </c>
      <c r="C101" s="16">
        <v>3</v>
      </c>
      <c r="D101" s="16">
        <v>34.299999999999997</v>
      </c>
      <c r="E101" s="16">
        <v>46</v>
      </c>
      <c r="F101" s="16">
        <v>5</v>
      </c>
      <c r="G101" s="16">
        <v>3.98</v>
      </c>
    </row>
  </sheetData>
  <pageMargins left="0.75" right="0.75" top="1" bottom="1" header="0.5" footer="0.5"/>
  <headerFooter alignWithMargins="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A7199E-B386-4AFB-865C-D7BDDC3982D6}">
  <dimension ref="A1:H22"/>
  <sheetViews>
    <sheetView workbookViewId="0"/>
  </sheetViews>
  <sheetFormatPr defaultRowHeight="15"/>
  <cols>
    <col min="1" max="1" width="27.42578125" bestFit="1" customWidth="1"/>
    <col min="2" max="2" width="10.85546875" bestFit="1" customWidth="1"/>
    <col min="3" max="3" width="15" bestFit="1" customWidth="1"/>
    <col min="4" max="4" width="12" bestFit="1" customWidth="1"/>
  </cols>
  <sheetData>
    <row r="1" spans="1:8">
      <c r="A1" s="1"/>
      <c r="B1" s="54" t="s">
        <v>153</v>
      </c>
      <c r="C1" s="1" t="s">
        <v>154</v>
      </c>
      <c r="D1" s="1" t="s">
        <v>155</v>
      </c>
    </row>
    <row r="2" spans="1:8">
      <c r="A2" s="1" t="s">
        <v>156</v>
      </c>
      <c r="B2" s="54">
        <v>41275</v>
      </c>
      <c r="C2" s="1">
        <v>1555</v>
      </c>
      <c r="D2" s="1">
        <v>314</v>
      </c>
    </row>
    <row r="3" spans="1:8">
      <c r="A3" s="1" t="s">
        <v>157</v>
      </c>
      <c r="B3" s="54">
        <v>41306</v>
      </c>
      <c r="C3" s="1">
        <v>1200</v>
      </c>
      <c r="D3" s="1">
        <v>203</v>
      </c>
    </row>
    <row r="4" spans="1:8">
      <c r="A4" s="1" t="s">
        <v>158</v>
      </c>
      <c r="B4" s="54">
        <v>41334</v>
      </c>
      <c r="C4" s="1">
        <v>1100</v>
      </c>
      <c r="D4" s="1">
        <v>162</v>
      </c>
    </row>
    <row r="5" spans="1:8">
      <c r="A5" s="1" t="s">
        <v>159</v>
      </c>
      <c r="B5" s="54">
        <v>41365</v>
      </c>
      <c r="C5" s="1">
        <v>1250</v>
      </c>
      <c r="D5" s="1">
        <v>154</v>
      </c>
    </row>
    <row r="6" spans="1:8">
      <c r="A6" s="1" t="s">
        <v>160</v>
      </c>
      <c r="B6" s="54">
        <v>41395</v>
      </c>
      <c r="C6" s="1">
        <v>1300</v>
      </c>
      <c r="D6" s="1">
        <v>163</v>
      </c>
    </row>
    <row r="7" spans="1:8">
      <c r="A7" s="1" t="s">
        <v>161</v>
      </c>
      <c r="B7" s="54">
        <v>41426</v>
      </c>
      <c r="C7" s="1">
        <v>1375</v>
      </c>
      <c r="D7" s="1">
        <v>144</v>
      </c>
      <c r="H7" s="17" t="s">
        <v>162</v>
      </c>
    </row>
    <row r="8" spans="1:8">
      <c r="A8" s="1"/>
      <c r="B8" s="54">
        <v>41456</v>
      </c>
      <c r="C8" s="1">
        <v>1400</v>
      </c>
      <c r="D8" s="1">
        <v>223</v>
      </c>
    </row>
    <row r="9" spans="1:8">
      <c r="A9" s="1"/>
      <c r="B9" s="54">
        <v>41487</v>
      </c>
      <c r="C9" s="1">
        <v>1450</v>
      </c>
      <c r="D9" s="1">
        <v>251</v>
      </c>
    </row>
    <row r="10" spans="1:8">
      <c r="A10" s="1"/>
      <c r="B10" s="54">
        <v>41518</v>
      </c>
      <c r="C10" s="1">
        <v>1100</v>
      </c>
      <c r="D10" s="1">
        <v>134</v>
      </c>
    </row>
    <row r="11" spans="1:8">
      <c r="A11" s="1"/>
      <c r="B11" s="54">
        <v>41548</v>
      </c>
      <c r="C11" s="1">
        <v>1160</v>
      </c>
      <c r="D11" s="1">
        <v>148</v>
      </c>
    </row>
    <row r="12" spans="1:8">
      <c r="A12" s="1"/>
      <c r="B12" s="54">
        <v>41579</v>
      </c>
      <c r="C12" s="1">
        <v>1575</v>
      </c>
      <c r="D12" s="1">
        <v>201</v>
      </c>
    </row>
    <row r="13" spans="1:8">
      <c r="A13" s="1"/>
      <c r="B13" s="54">
        <v>41609</v>
      </c>
      <c r="C13" s="1">
        <v>2200</v>
      </c>
      <c r="D13" s="1">
        <v>454</v>
      </c>
    </row>
    <row r="14" spans="1:8">
      <c r="A14" s="1"/>
      <c r="B14" s="1"/>
      <c r="C14" s="1"/>
      <c r="D14" s="1"/>
    </row>
    <row r="15" spans="1:8">
      <c r="A15" s="1"/>
      <c r="B15" s="1"/>
      <c r="C15" s="1"/>
      <c r="D15" s="1"/>
    </row>
    <row r="16" spans="1:8">
      <c r="A16" s="1"/>
      <c r="B16" s="1"/>
      <c r="C16" s="1"/>
      <c r="D16" s="1"/>
    </row>
    <row r="17" spans="1:4">
      <c r="A17" s="1"/>
      <c r="B17" s="1"/>
      <c r="C17" s="1"/>
      <c r="D17" s="1"/>
    </row>
    <row r="18" spans="1:4">
      <c r="A18" s="1"/>
      <c r="B18" s="1"/>
      <c r="C18" s="1"/>
      <c r="D18" s="1"/>
    </row>
    <row r="19" spans="1:4">
      <c r="A19" s="1"/>
      <c r="B19" s="1"/>
      <c r="C19" s="1"/>
      <c r="D19" s="1"/>
    </row>
    <row r="20" spans="1:4">
      <c r="A20" s="1"/>
      <c r="B20" s="1"/>
      <c r="C20" s="1"/>
      <c r="D20" s="1"/>
    </row>
    <row r="21" spans="1:4">
      <c r="A21" s="1"/>
      <c r="B21" s="1"/>
      <c r="C21" s="1"/>
      <c r="D21" s="1"/>
    </row>
    <row r="22" spans="1:4">
      <c r="A22" s="1"/>
      <c r="B22" s="1"/>
      <c r="C22" s="1"/>
      <c r="D22" s="1"/>
    </row>
  </sheetData>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C38D56-7B9C-4643-AE39-7BD9AF1F513C}">
  <dimension ref="A1:G31"/>
  <sheetViews>
    <sheetView workbookViewId="0"/>
  </sheetViews>
  <sheetFormatPr defaultRowHeight="15"/>
  <sheetData>
    <row r="1" spans="1:7" ht="15.75" thickBot="1">
      <c r="A1" s="47" t="s">
        <v>151</v>
      </c>
      <c r="B1" s="48" t="s">
        <v>144</v>
      </c>
    </row>
    <row r="2" spans="1:7">
      <c r="A2" s="49">
        <v>5</v>
      </c>
      <c r="B2" s="50">
        <v>50</v>
      </c>
    </row>
    <row r="3" spans="1:7">
      <c r="A3" s="51">
        <v>3</v>
      </c>
      <c r="B3" s="52">
        <v>50</v>
      </c>
    </row>
    <row r="4" spans="1:7">
      <c r="A4" s="51">
        <v>7</v>
      </c>
      <c r="B4" s="52">
        <v>50</v>
      </c>
    </row>
    <row r="5" spans="1:7">
      <c r="A5" s="51">
        <v>1</v>
      </c>
      <c r="B5" s="52">
        <v>50</v>
      </c>
    </row>
    <row r="6" spans="1:7">
      <c r="A6" s="51">
        <v>9</v>
      </c>
      <c r="B6" s="52">
        <v>50</v>
      </c>
    </row>
    <row r="7" spans="1:7">
      <c r="A7" s="51">
        <v>7</v>
      </c>
      <c r="B7" s="52">
        <v>50</v>
      </c>
      <c r="G7" s="17" t="s">
        <v>163</v>
      </c>
    </row>
    <row r="8" spans="1:7">
      <c r="A8" s="51">
        <v>4</v>
      </c>
      <c r="B8" s="52">
        <v>50</v>
      </c>
    </row>
    <row r="9" spans="1:7">
      <c r="A9" s="51">
        <v>9</v>
      </c>
      <c r="B9" s="52">
        <v>50</v>
      </c>
    </row>
    <row r="10" spans="1:7">
      <c r="A10" s="51">
        <v>5</v>
      </c>
      <c r="B10" s="52">
        <v>50</v>
      </c>
    </row>
    <row r="11" spans="1:7">
      <c r="A11" s="51">
        <v>2</v>
      </c>
      <c r="B11" s="52">
        <v>50</v>
      </c>
    </row>
    <row r="12" spans="1:7">
      <c r="A12" s="51">
        <v>3</v>
      </c>
      <c r="B12" s="52">
        <v>50</v>
      </c>
    </row>
    <row r="13" spans="1:7">
      <c r="A13" s="51">
        <v>8</v>
      </c>
      <c r="B13" s="52">
        <v>50</v>
      </c>
    </row>
    <row r="14" spans="1:7">
      <c r="A14" s="51">
        <v>7</v>
      </c>
      <c r="B14" s="52">
        <v>50</v>
      </c>
    </row>
    <row r="15" spans="1:7">
      <c r="A15" s="51">
        <v>5</v>
      </c>
      <c r="B15" s="52">
        <v>50</v>
      </c>
    </row>
    <row r="16" spans="1:7">
      <c r="A16" s="51">
        <v>4</v>
      </c>
      <c r="B16" s="52">
        <v>50</v>
      </c>
    </row>
    <row r="17" spans="1:2">
      <c r="A17" s="51">
        <v>7</v>
      </c>
      <c r="B17" s="52">
        <v>50</v>
      </c>
    </row>
    <row r="18" spans="1:2">
      <c r="A18" s="51">
        <v>1</v>
      </c>
      <c r="B18" s="52">
        <v>50</v>
      </c>
    </row>
    <row r="19" spans="1:2">
      <c r="A19" s="51">
        <v>5</v>
      </c>
      <c r="B19" s="52">
        <v>50</v>
      </c>
    </row>
    <row r="20" spans="1:2">
      <c r="A20" s="51">
        <v>5</v>
      </c>
      <c r="B20" s="52">
        <v>50</v>
      </c>
    </row>
    <row r="21" spans="1:2">
      <c r="A21" s="51">
        <v>5</v>
      </c>
      <c r="B21" s="52">
        <v>50</v>
      </c>
    </row>
    <row r="22" spans="1:2">
      <c r="A22" s="51">
        <v>8</v>
      </c>
      <c r="B22" s="52">
        <v>50</v>
      </c>
    </row>
    <row r="23" spans="1:2">
      <c r="A23" s="51">
        <v>3</v>
      </c>
      <c r="B23" s="52">
        <v>50</v>
      </c>
    </row>
    <row r="24" spans="1:2">
      <c r="A24" s="51">
        <v>8</v>
      </c>
      <c r="B24" s="52">
        <v>50</v>
      </c>
    </row>
    <row r="25" spans="1:2">
      <c r="A25" s="51">
        <v>3</v>
      </c>
      <c r="B25" s="52">
        <v>50</v>
      </c>
    </row>
    <row r="26" spans="1:2">
      <c r="A26" s="51">
        <v>5</v>
      </c>
      <c r="B26" s="52">
        <v>50</v>
      </c>
    </row>
    <row r="27" spans="1:2">
      <c r="A27" s="51">
        <v>5</v>
      </c>
      <c r="B27" s="52">
        <v>50</v>
      </c>
    </row>
    <row r="28" spans="1:2">
      <c r="A28" s="51">
        <v>7</v>
      </c>
      <c r="B28" s="52">
        <v>50</v>
      </c>
    </row>
    <row r="29" spans="1:2">
      <c r="A29" s="51">
        <v>5</v>
      </c>
      <c r="B29" s="52">
        <v>50</v>
      </c>
    </row>
    <row r="30" spans="1:2">
      <c r="A30" s="51">
        <v>5</v>
      </c>
      <c r="B30" s="52">
        <v>50</v>
      </c>
    </row>
    <row r="31" spans="1:2" ht="15.75" thickBot="1">
      <c r="A31" s="53">
        <v>8</v>
      </c>
      <c r="B31" s="42">
        <v>50</v>
      </c>
    </row>
  </sheetData>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D89972-FF1A-4193-8286-4AE0EBE16DD9}">
  <dimension ref="A1:G31"/>
  <sheetViews>
    <sheetView workbookViewId="0"/>
  </sheetViews>
  <sheetFormatPr defaultRowHeight="15"/>
  <sheetData>
    <row r="1" spans="1:7" ht="15.75" thickBot="1">
      <c r="A1" s="44" t="s">
        <v>143</v>
      </c>
      <c r="C1" s="35" t="s">
        <v>143</v>
      </c>
      <c r="D1" s="36" t="s">
        <v>144</v>
      </c>
    </row>
    <row r="2" spans="1:7">
      <c r="A2" s="45">
        <v>14</v>
      </c>
      <c r="C2" s="37">
        <v>14</v>
      </c>
      <c r="D2" s="38">
        <v>109</v>
      </c>
    </row>
    <row r="3" spans="1:7">
      <c r="A3" s="46">
        <v>9</v>
      </c>
      <c r="C3" s="39">
        <v>9</v>
      </c>
      <c r="D3" s="40">
        <v>83</v>
      </c>
    </row>
    <row r="4" spans="1:7">
      <c r="A4" s="46">
        <v>11</v>
      </c>
      <c r="C4" s="39">
        <v>11</v>
      </c>
      <c r="D4" s="40">
        <v>99</v>
      </c>
    </row>
    <row r="5" spans="1:7">
      <c r="A5" s="46">
        <v>8</v>
      </c>
      <c r="C5" s="39">
        <v>8</v>
      </c>
      <c r="D5" s="40">
        <v>95</v>
      </c>
    </row>
    <row r="6" spans="1:7">
      <c r="A6" s="46">
        <v>8</v>
      </c>
      <c r="C6" s="39">
        <v>8</v>
      </c>
      <c r="D6" s="40">
        <v>88</v>
      </c>
    </row>
    <row r="7" spans="1:7">
      <c r="A7" s="46">
        <v>11</v>
      </c>
      <c r="C7" s="39">
        <v>11</v>
      </c>
      <c r="D7" s="40">
        <v>89</v>
      </c>
      <c r="G7" s="17" t="s">
        <v>152</v>
      </c>
    </row>
    <row r="8" spans="1:7">
      <c r="A8" s="46">
        <v>13</v>
      </c>
      <c r="C8" s="39">
        <v>13</v>
      </c>
      <c r="D8" s="40">
        <v>84</v>
      </c>
    </row>
    <row r="9" spans="1:7">
      <c r="A9" s="46">
        <v>11</v>
      </c>
      <c r="C9" s="39">
        <v>11</v>
      </c>
      <c r="D9" s="40">
        <v>81</v>
      </c>
    </row>
    <row r="10" spans="1:7">
      <c r="A10" s="46">
        <v>11</v>
      </c>
      <c r="C10" s="39">
        <v>11</v>
      </c>
      <c r="D10" s="40">
        <v>104</v>
      </c>
    </row>
    <row r="11" spans="1:7">
      <c r="A11" s="46">
        <v>12</v>
      </c>
      <c r="C11" s="39">
        <v>12</v>
      </c>
      <c r="D11" s="40">
        <v>112</v>
      </c>
    </row>
    <row r="12" spans="1:7">
      <c r="A12" s="46">
        <v>11</v>
      </c>
      <c r="C12" s="39">
        <v>11</v>
      </c>
      <c r="D12" s="40">
        <v>105</v>
      </c>
    </row>
    <row r="13" spans="1:7">
      <c r="A13" s="46">
        <v>10</v>
      </c>
      <c r="C13" s="39">
        <v>10</v>
      </c>
      <c r="D13" s="40">
        <v>108</v>
      </c>
    </row>
    <row r="14" spans="1:7">
      <c r="A14" s="46">
        <v>12</v>
      </c>
      <c r="C14" s="39">
        <v>12</v>
      </c>
      <c r="D14" s="40">
        <v>84</v>
      </c>
    </row>
    <row r="15" spans="1:7">
      <c r="A15" s="46">
        <v>9</v>
      </c>
      <c r="C15" s="39">
        <v>9</v>
      </c>
      <c r="D15" s="40">
        <v>115</v>
      </c>
    </row>
    <row r="16" spans="1:7">
      <c r="A16" s="46">
        <v>10</v>
      </c>
      <c r="C16" s="39">
        <v>10</v>
      </c>
      <c r="D16" s="40">
        <v>120</v>
      </c>
    </row>
    <row r="17" spans="1:4">
      <c r="A17" s="46">
        <v>6</v>
      </c>
      <c r="C17" s="39">
        <v>6</v>
      </c>
      <c r="D17" s="40">
        <v>98</v>
      </c>
    </row>
    <row r="18" spans="1:4">
      <c r="A18" s="46">
        <v>10</v>
      </c>
      <c r="C18" s="39">
        <v>10</v>
      </c>
      <c r="D18" s="40">
        <v>120</v>
      </c>
    </row>
    <row r="19" spans="1:4">
      <c r="A19" s="46">
        <v>6</v>
      </c>
      <c r="C19" s="39">
        <v>6</v>
      </c>
      <c r="D19" s="40">
        <v>106</v>
      </c>
    </row>
    <row r="20" spans="1:4">
      <c r="A20" s="46">
        <v>11</v>
      </c>
      <c r="C20" s="39">
        <v>11</v>
      </c>
      <c r="D20" s="40">
        <v>89</v>
      </c>
    </row>
    <row r="21" spans="1:4">
      <c r="A21" s="46">
        <v>14</v>
      </c>
      <c r="C21" s="39">
        <v>14</v>
      </c>
      <c r="D21" s="40">
        <v>114</v>
      </c>
    </row>
    <row r="22" spans="1:4">
      <c r="A22" s="46">
        <v>13</v>
      </c>
      <c r="C22" s="39">
        <v>13</v>
      </c>
      <c r="D22" s="40">
        <v>92</v>
      </c>
    </row>
    <row r="23" spans="1:4">
      <c r="A23" s="46">
        <v>15</v>
      </c>
      <c r="C23" s="39">
        <v>15</v>
      </c>
      <c r="D23" s="40">
        <v>116</v>
      </c>
    </row>
    <row r="24" spans="1:4">
      <c r="A24" s="46">
        <v>11</v>
      </c>
      <c r="C24" s="39">
        <v>11</v>
      </c>
      <c r="D24" s="40">
        <v>94</v>
      </c>
    </row>
    <row r="25" spans="1:4">
      <c r="A25" s="46">
        <v>9</v>
      </c>
      <c r="C25" s="39">
        <v>9</v>
      </c>
      <c r="D25" s="40">
        <v>97</v>
      </c>
    </row>
    <row r="26" spans="1:4">
      <c r="A26" s="46">
        <v>10</v>
      </c>
      <c r="C26" s="39">
        <v>10</v>
      </c>
      <c r="D26" s="40">
        <v>97</v>
      </c>
    </row>
    <row r="27" spans="1:4">
      <c r="A27" s="46">
        <v>10</v>
      </c>
      <c r="C27" s="39">
        <v>10</v>
      </c>
      <c r="D27" s="40">
        <v>112</v>
      </c>
    </row>
    <row r="28" spans="1:4">
      <c r="A28" s="46">
        <v>6</v>
      </c>
      <c r="C28" s="39">
        <v>6</v>
      </c>
      <c r="D28" s="40">
        <v>87</v>
      </c>
    </row>
    <row r="29" spans="1:4">
      <c r="A29" s="46">
        <v>13</v>
      </c>
      <c r="C29" s="39">
        <v>13</v>
      </c>
      <c r="D29" s="40">
        <v>81</v>
      </c>
    </row>
    <row r="30" spans="1:4">
      <c r="A30" s="46">
        <v>6</v>
      </c>
      <c r="C30" s="39">
        <v>6</v>
      </c>
      <c r="D30" s="40">
        <v>105</v>
      </c>
    </row>
    <row r="31" spans="1:4" ht="15.75" thickBot="1">
      <c r="A31" s="41">
        <v>14</v>
      </c>
      <c r="C31" s="41">
        <v>14</v>
      </c>
      <c r="D31" s="42">
        <v>100</v>
      </c>
    </row>
  </sheetData>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6780BB-6941-42B0-9BCB-9ED633165618}">
  <dimension ref="A1:E31"/>
  <sheetViews>
    <sheetView topLeftCell="A13" workbookViewId="0"/>
  </sheetViews>
  <sheetFormatPr defaultRowHeight="15"/>
  <cols>
    <col min="1" max="1" width="11.85546875" style="43" customWidth="1"/>
  </cols>
  <sheetData>
    <row r="1" spans="1:5" ht="15.75" thickBot="1">
      <c r="A1" s="35" t="s">
        <v>143</v>
      </c>
      <c r="B1" s="36" t="s">
        <v>144</v>
      </c>
    </row>
    <row r="2" spans="1:5">
      <c r="A2" s="37">
        <v>14</v>
      </c>
      <c r="B2" s="38">
        <v>109</v>
      </c>
    </row>
    <row r="3" spans="1:5">
      <c r="A3" s="39">
        <v>9</v>
      </c>
      <c r="B3" s="40">
        <v>83</v>
      </c>
    </row>
    <row r="4" spans="1:5">
      <c r="A4" s="39">
        <v>11</v>
      </c>
      <c r="B4" s="40">
        <v>99</v>
      </c>
    </row>
    <row r="5" spans="1:5">
      <c r="A5" s="39">
        <v>8</v>
      </c>
      <c r="B5" s="40">
        <v>95</v>
      </c>
    </row>
    <row r="6" spans="1:5">
      <c r="A6" s="39">
        <v>8</v>
      </c>
      <c r="B6" s="40">
        <v>88</v>
      </c>
    </row>
    <row r="7" spans="1:5">
      <c r="A7" s="39">
        <v>11</v>
      </c>
      <c r="B7" s="40">
        <v>89</v>
      </c>
      <c r="E7" s="17" t="s">
        <v>150</v>
      </c>
    </row>
    <row r="8" spans="1:5">
      <c r="A8" s="39">
        <v>13</v>
      </c>
      <c r="B8" s="40">
        <v>84</v>
      </c>
    </row>
    <row r="9" spans="1:5">
      <c r="A9" s="39">
        <v>11</v>
      </c>
      <c r="B9" s="40">
        <v>81</v>
      </c>
    </row>
    <row r="10" spans="1:5">
      <c r="A10" s="39">
        <v>11</v>
      </c>
      <c r="B10" s="40">
        <v>104</v>
      </c>
    </row>
    <row r="11" spans="1:5">
      <c r="A11" s="39">
        <v>12</v>
      </c>
      <c r="B11" s="40">
        <v>112</v>
      </c>
    </row>
    <row r="12" spans="1:5">
      <c r="A12" s="39">
        <v>11</v>
      </c>
      <c r="B12" s="40">
        <v>105</v>
      </c>
    </row>
    <row r="13" spans="1:5">
      <c r="A13" s="39">
        <v>10</v>
      </c>
      <c r="B13" s="40">
        <v>108</v>
      </c>
    </row>
    <row r="14" spans="1:5">
      <c r="A14" s="39">
        <v>12</v>
      </c>
      <c r="B14" s="40">
        <v>84</v>
      </c>
    </row>
    <row r="15" spans="1:5">
      <c r="A15" s="39">
        <v>9</v>
      </c>
      <c r="B15" s="40">
        <v>115</v>
      </c>
    </row>
    <row r="16" spans="1:5">
      <c r="A16" s="39">
        <v>10</v>
      </c>
      <c r="B16" s="40">
        <v>120</v>
      </c>
    </row>
    <row r="17" spans="1:2">
      <c r="A17" s="39">
        <v>6</v>
      </c>
      <c r="B17" s="40">
        <v>98</v>
      </c>
    </row>
    <row r="18" spans="1:2">
      <c r="A18" s="39">
        <v>10</v>
      </c>
      <c r="B18" s="40">
        <v>120</v>
      </c>
    </row>
    <row r="19" spans="1:2">
      <c r="A19" s="39">
        <v>6</v>
      </c>
      <c r="B19" s="40">
        <v>106</v>
      </c>
    </row>
    <row r="20" spans="1:2">
      <c r="A20" s="39">
        <v>11</v>
      </c>
      <c r="B20" s="40">
        <v>89</v>
      </c>
    </row>
    <row r="21" spans="1:2">
      <c r="A21" s="39">
        <v>14</v>
      </c>
      <c r="B21" s="40">
        <v>114</v>
      </c>
    </row>
    <row r="22" spans="1:2">
      <c r="A22" s="39">
        <v>13</v>
      </c>
      <c r="B22" s="40">
        <v>92</v>
      </c>
    </row>
    <row r="23" spans="1:2">
      <c r="A23" s="39">
        <v>15</v>
      </c>
      <c r="B23" s="40">
        <v>116</v>
      </c>
    </row>
    <row r="24" spans="1:2">
      <c r="A24" s="39">
        <v>11</v>
      </c>
      <c r="B24" s="40">
        <v>94</v>
      </c>
    </row>
    <row r="25" spans="1:2">
      <c r="A25" s="39">
        <v>9</v>
      </c>
      <c r="B25" s="40">
        <v>97</v>
      </c>
    </row>
    <row r="26" spans="1:2">
      <c r="A26" s="39">
        <v>10</v>
      </c>
      <c r="B26" s="40">
        <v>97</v>
      </c>
    </row>
    <row r="27" spans="1:2">
      <c r="A27" s="39">
        <v>10</v>
      </c>
      <c r="B27" s="40">
        <v>112</v>
      </c>
    </row>
    <row r="28" spans="1:2">
      <c r="A28" s="39">
        <v>6</v>
      </c>
      <c r="B28" s="40">
        <v>87</v>
      </c>
    </row>
    <row r="29" spans="1:2">
      <c r="A29" s="39">
        <v>13</v>
      </c>
      <c r="B29" s="40">
        <v>81</v>
      </c>
    </row>
    <row r="30" spans="1:2">
      <c r="A30" s="39">
        <v>6</v>
      </c>
      <c r="B30" s="40">
        <v>105</v>
      </c>
    </row>
    <row r="31" spans="1:2" ht="15.75" thickBot="1">
      <c r="A31" s="41">
        <v>14</v>
      </c>
      <c r="B31" s="42">
        <v>100</v>
      </c>
    </row>
  </sheetData>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9D393E-09A9-40B9-A38A-026EF81DD5DE}">
  <dimension ref="A1:EO51"/>
  <sheetViews>
    <sheetView workbookViewId="0">
      <selection activeCell="F1" sqref="F1"/>
    </sheetView>
  </sheetViews>
  <sheetFormatPr defaultRowHeight="15"/>
  <cols>
    <col min="1" max="1" width="17.140625" customWidth="1"/>
    <col min="2" max="2" width="16.28515625" customWidth="1"/>
    <col min="3" max="3" width="13.42578125" customWidth="1"/>
    <col min="4" max="4" width="13.7109375" customWidth="1"/>
  </cols>
  <sheetData>
    <row r="1" spans="1:145" ht="21">
      <c r="F1" s="299" t="s">
        <v>487</v>
      </c>
      <c r="G1" s="299"/>
      <c r="EO1" t="s">
        <v>481</v>
      </c>
    </row>
    <row r="2" spans="1:145">
      <c r="A2" s="297" t="s">
        <v>481</v>
      </c>
      <c r="B2" s="297" t="s">
        <v>482</v>
      </c>
      <c r="C2" s="297" t="s">
        <v>483</v>
      </c>
      <c r="D2" s="297" t="s">
        <v>484</v>
      </c>
      <c r="F2" t="s">
        <v>480</v>
      </c>
      <c r="G2" t="s">
        <v>477</v>
      </c>
      <c r="H2" t="s">
        <v>478</v>
      </c>
      <c r="I2" t="s">
        <v>479</v>
      </c>
      <c r="K2" t="s">
        <v>485</v>
      </c>
      <c r="L2" t="s">
        <v>486</v>
      </c>
      <c r="EO2" t="s">
        <v>482</v>
      </c>
    </row>
    <row r="3" spans="1:145">
      <c r="A3" s="298">
        <v>2</v>
      </c>
      <c r="B3" s="298">
        <v>3</v>
      </c>
      <c r="C3" s="298">
        <v>1</v>
      </c>
      <c r="D3" s="298">
        <v>10</v>
      </c>
      <c r="F3" s="297">
        <v>15.7</v>
      </c>
      <c r="G3" s="297">
        <v>13.17</v>
      </c>
      <c r="H3" s="297">
        <v>15.03</v>
      </c>
      <c r="I3" s="297">
        <v>14.49</v>
      </c>
      <c r="K3">
        <f t="shared" ref="K3:K14" ca="1" si="0">AVERAGE(OFFSET(K3,0,-2,1,-1*rng_DependentDataCols))</f>
        <v>14.5975</v>
      </c>
      <c r="L3">
        <f t="shared" ref="L3:L14" ca="1" si="1">STDEV(OFFSET(L3,0,-3,1,-1*rng_DependentDataCols))</f>
        <v>1.0726718976462464</v>
      </c>
      <c r="EO3" t="s">
        <v>484</v>
      </c>
    </row>
    <row r="4" spans="1:145">
      <c r="A4" s="298">
        <v>2</v>
      </c>
      <c r="B4" s="298">
        <v>3</v>
      </c>
      <c r="C4" s="298">
        <v>1</v>
      </c>
      <c r="D4" s="298">
        <v>10</v>
      </c>
      <c r="F4" s="297">
        <v>14.27</v>
      </c>
      <c r="G4" s="297">
        <v>13.74</v>
      </c>
      <c r="H4" s="297">
        <v>13.42</v>
      </c>
      <c r="I4" s="297">
        <v>14.7</v>
      </c>
      <c r="K4">
        <f t="shared" ca="1" si="0"/>
        <v>14.032499999999999</v>
      </c>
      <c r="L4">
        <f t="shared" ca="1" si="1"/>
        <v>0.56647300612356299</v>
      </c>
      <c r="EO4" t="s">
        <v>483</v>
      </c>
    </row>
    <row r="5" spans="1:145">
      <c r="A5" s="298">
        <v>2</v>
      </c>
      <c r="B5" s="298">
        <v>3</v>
      </c>
      <c r="C5" s="298">
        <v>2</v>
      </c>
      <c r="D5" s="298">
        <v>15</v>
      </c>
      <c r="F5" s="297">
        <v>12.04</v>
      </c>
      <c r="G5" s="297">
        <v>13.83</v>
      </c>
      <c r="H5" s="297">
        <v>14.45</v>
      </c>
      <c r="I5" s="297">
        <v>13.23</v>
      </c>
      <c r="K5">
        <f t="shared" ca="1" si="0"/>
        <v>13.387499999999999</v>
      </c>
      <c r="L5">
        <f t="shared" ca="1" si="1"/>
        <v>1.0271765508746133</v>
      </c>
    </row>
    <row r="6" spans="1:145">
      <c r="A6" s="298">
        <v>2</v>
      </c>
      <c r="B6" s="298">
        <v>6</v>
      </c>
      <c r="C6" s="298">
        <v>1</v>
      </c>
      <c r="D6" s="298">
        <v>15</v>
      </c>
      <c r="F6" s="297">
        <v>10.76</v>
      </c>
      <c r="G6" s="297">
        <v>11.07</v>
      </c>
      <c r="H6" s="297">
        <v>12.2</v>
      </c>
      <c r="I6" s="297">
        <v>8.33</v>
      </c>
      <c r="K6">
        <f t="shared" ca="1" si="0"/>
        <v>10.59</v>
      </c>
      <c r="L6">
        <f t="shared" ca="1" si="1"/>
        <v>1.6288032416470635</v>
      </c>
    </row>
    <row r="7" spans="1:145">
      <c r="A7" s="298">
        <v>2</v>
      </c>
      <c r="B7" s="298">
        <v>6</v>
      </c>
      <c r="C7" s="298">
        <v>2</v>
      </c>
      <c r="D7" s="298">
        <v>10</v>
      </c>
      <c r="F7" s="297">
        <v>9.82</v>
      </c>
      <c r="G7" s="297">
        <v>10.9</v>
      </c>
      <c r="H7" s="297">
        <v>12.89</v>
      </c>
      <c r="I7" s="297">
        <v>11.44</v>
      </c>
      <c r="K7">
        <f t="shared" ca="1" si="0"/>
        <v>11.262499999999999</v>
      </c>
      <c r="L7">
        <f t="shared" ca="1" si="1"/>
        <v>1.2770375875439222</v>
      </c>
    </row>
    <row r="8" spans="1:145">
      <c r="A8" s="298">
        <v>2</v>
      </c>
      <c r="B8" s="298">
        <v>6</v>
      </c>
      <c r="C8" s="298">
        <v>2</v>
      </c>
      <c r="D8" s="298">
        <v>15</v>
      </c>
      <c r="F8" s="297">
        <v>12.39</v>
      </c>
      <c r="G8" s="297">
        <v>12.18</v>
      </c>
      <c r="H8" s="297">
        <v>9.4</v>
      </c>
      <c r="I8" s="297">
        <v>11.53</v>
      </c>
      <c r="K8">
        <f t="shared" ca="1" si="0"/>
        <v>11.375</v>
      </c>
      <c r="L8">
        <f t="shared" ca="1" si="1"/>
        <v>1.3666138201164817</v>
      </c>
    </row>
    <row r="9" spans="1:145">
      <c r="A9" s="298">
        <v>5</v>
      </c>
      <c r="B9" s="298">
        <v>3</v>
      </c>
      <c r="C9" s="298">
        <v>2</v>
      </c>
      <c r="D9" s="298">
        <v>15</v>
      </c>
      <c r="F9" s="297">
        <v>10.91</v>
      </c>
      <c r="G9" s="297">
        <v>10.42</v>
      </c>
      <c r="H9" s="297">
        <v>9.58</v>
      </c>
      <c r="I9" s="297">
        <v>8.67</v>
      </c>
      <c r="K9">
        <f t="shared" ca="1" si="0"/>
        <v>9.8949999999999996</v>
      </c>
      <c r="L9">
        <f t="shared" ca="1" si="1"/>
        <v>0.98415784641827997</v>
      </c>
    </row>
    <row r="10" spans="1:145">
      <c r="A10" s="298">
        <v>5</v>
      </c>
      <c r="B10" s="298">
        <v>3</v>
      </c>
      <c r="C10" s="298">
        <v>2</v>
      </c>
      <c r="D10" s="298">
        <v>10</v>
      </c>
      <c r="F10" s="297">
        <v>10.59</v>
      </c>
      <c r="G10" s="297">
        <v>9.61</v>
      </c>
      <c r="H10" s="297">
        <v>9.74</v>
      </c>
      <c r="I10" s="297">
        <v>10.14</v>
      </c>
      <c r="K10">
        <f t="shared" ca="1" si="0"/>
        <v>10.02</v>
      </c>
      <c r="L10">
        <f t="shared" ca="1" si="1"/>
        <v>0.44188988070181784</v>
      </c>
    </row>
    <row r="11" spans="1:145">
      <c r="A11" s="298">
        <v>5</v>
      </c>
      <c r="B11" s="298">
        <v>3</v>
      </c>
      <c r="C11" s="298">
        <v>1</v>
      </c>
      <c r="D11" s="298">
        <v>15</v>
      </c>
      <c r="F11" s="297">
        <v>11.56</v>
      </c>
      <c r="G11" s="297">
        <v>11.12</v>
      </c>
      <c r="H11" s="297">
        <v>13</v>
      </c>
      <c r="I11" s="297">
        <v>13.1</v>
      </c>
      <c r="K11">
        <f t="shared" ca="1" si="0"/>
        <v>12.195</v>
      </c>
      <c r="L11">
        <f t="shared" ca="1" si="1"/>
        <v>1.0043073898629511</v>
      </c>
    </row>
    <row r="12" spans="1:145">
      <c r="A12" s="298">
        <v>5</v>
      </c>
      <c r="B12" s="298">
        <v>6</v>
      </c>
      <c r="C12" s="298">
        <v>2</v>
      </c>
      <c r="D12" s="298">
        <v>10</v>
      </c>
      <c r="F12" s="297">
        <v>8.43</v>
      </c>
      <c r="G12" s="297">
        <v>10.039999999999999</v>
      </c>
      <c r="H12" s="297">
        <v>7.23</v>
      </c>
      <c r="I12" s="297">
        <v>7.35</v>
      </c>
      <c r="K12">
        <f t="shared" ca="1" si="0"/>
        <v>8.2624999999999993</v>
      </c>
      <c r="L12">
        <f t="shared" ca="1" si="1"/>
        <v>1.3020848666657638</v>
      </c>
    </row>
    <row r="13" spans="1:145">
      <c r="A13" s="298">
        <v>5</v>
      </c>
      <c r="B13" s="298">
        <v>6</v>
      </c>
      <c r="C13" s="298">
        <v>1</v>
      </c>
      <c r="D13" s="298">
        <v>15</v>
      </c>
      <c r="F13" s="297">
        <v>6.21</v>
      </c>
      <c r="G13" s="297">
        <v>8.0299999999999994</v>
      </c>
      <c r="H13" s="297">
        <v>5.37</v>
      </c>
      <c r="I13" s="297">
        <v>8.0500000000000007</v>
      </c>
      <c r="K13">
        <f t="shared" ca="1" si="0"/>
        <v>6.915</v>
      </c>
      <c r="L13">
        <f t="shared" ca="1" si="1"/>
        <v>1.3435649097333036</v>
      </c>
    </row>
    <row r="14" spans="1:145">
      <c r="A14" s="298">
        <v>5</v>
      </c>
      <c r="B14" s="298">
        <v>6</v>
      </c>
      <c r="C14" s="298">
        <v>1</v>
      </c>
      <c r="D14" s="298">
        <v>10</v>
      </c>
      <c r="F14" s="297">
        <v>6.76</v>
      </c>
      <c r="G14" s="297">
        <v>7.77</v>
      </c>
      <c r="H14" s="297">
        <v>8.1199999999999992</v>
      </c>
      <c r="I14" s="297">
        <v>5.63</v>
      </c>
      <c r="K14">
        <f t="shared" ca="1" si="0"/>
        <v>7.0699999999999994</v>
      </c>
      <c r="L14">
        <f t="shared" ca="1" si="1"/>
        <v>1.119851180589041</v>
      </c>
    </row>
    <row r="51" spans="131:131">
      <c r="EA51">
        <v>1</v>
      </c>
    </row>
  </sheetData>
  <dataValidations count="1">
    <dataValidation type="custom" errorStyle="information" showErrorMessage="1" errorTitle="Design Change Option" error="To change the coding (low or high values) press 'Cancel' below and select 'DOE Pro - Modify Design - Change Name, ...' from the menu bar. If you would like to change the value of this selected cell then press OK." sqref="A3:D14" xr:uid="{AF82474E-98DB-4CD8-B208-4DB4FE3F84CA}">
      <formula1>"Factor Data Validation"</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A96C23-F133-4C83-BE77-63C56F2BD593}">
  <dimension ref="A1:N18"/>
  <sheetViews>
    <sheetView workbookViewId="0">
      <selection activeCell="G11" sqref="G11:I18"/>
    </sheetView>
  </sheetViews>
  <sheetFormatPr defaultRowHeight="15"/>
  <cols>
    <col min="2" max="2" width="14.140625" customWidth="1"/>
  </cols>
  <sheetData>
    <row r="1" spans="1:14" ht="19.5" thickBot="1">
      <c r="G1" s="418" t="s">
        <v>488</v>
      </c>
    </row>
    <row r="2" spans="1:14" ht="15.75" thickBot="1">
      <c r="A2" s="441" t="s">
        <v>394</v>
      </c>
      <c r="B2" s="436" t="s">
        <v>393</v>
      </c>
      <c r="C2" s="436" t="s">
        <v>392</v>
      </c>
      <c r="D2" s="437" t="s">
        <v>391</v>
      </c>
    </row>
    <row r="3" spans="1:14">
      <c r="A3" s="441" t="s">
        <v>358</v>
      </c>
      <c r="B3" s="438" t="s">
        <v>489</v>
      </c>
      <c r="C3" s="422">
        <v>1</v>
      </c>
      <c r="D3" s="433">
        <v>2</v>
      </c>
    </row>
    <row r="4" spans="1:14">
      <c r="A4" s="441" t="s">
        <v>357</v>
      </c>
      <c r="B4" s="439" t="s">
        <v>490</v>
      </c>
      <c r="C4" s="424">
        <v>1</v>
      </c>
      <c r="D4" s="434">
        <v>2</v>
      </c>
    </row>
    <row r="5" spans="1:14" ht="15.75" thickBot="1">
      <c r="A5" s="441" t="s">
        <v>356</v>
      </c>
      <c r="B5" s="440" t="s">
        <v>491</v>
      </c>
      <c r="C5" s="426">
        <v>1</v>
      </c>
      <c r="D5" s="435">
        <v>2</v>
      </c>
    </row>
    <row r="9" spans="1:14" ht="15.75" thickBot="1"/>
    <row r="10" spans="1:14" ht="15.75" thickBot="1">
      <c r="F10" s="427" t="s">
        <v>354</v>
      </c>
      <c r="G10" s="431" t="s">
        <v>489</v>
      </c>
      <c r="H10" s="432" t="s">
        <v>490</v>
      </c>
      <c r="I10" s="432" t="s">
        <v>491</v>
      </c>
      <c r="J10" s="419" t="s">
        <v>385</v>
      </c>
      <c r="K10" s="420" t="s">
        <v>384</v>
      </c>
      <c r="L10" s="420" t="s">
        <v>383</v>
      </c>
      <c r="M10" s="420" t="s">
        <v>382</v>
      </c>
      <c r="N10" s="420" t="s">
        <v>381</v>
      </c>
    </row>
    <row r="11" spans="1:14">
      <c r="F11" s="428">
        <v>6</v>
      </c>
      <c r="G11">
        <v>1</v>
      </c>
      <c r="H11">
        <v>1</v>
      </c>
      <c r="I11">
        <v>1</v>
      </c>
      <c r="J11" s="421">
        <v>3.1</v>
      </c>
      <c r="K11" s="422">
        <v>1.1000000000000001</v>
      </c>
      <c r="L11" s="422">
        <v>5.7</v>
      </c>
      <c r="M11" s="422">
        <v>6.4</v>
      </c>
      <c r="N11" s="422">
        <v>1.3</v>
      </c>
    </row>
    <row r="12" spans="1:14">
      <c r="F12" s="429">
        <v>2</v>
      </c>
      <c r="G12">
        <v>1</v>
      </c>
      <c r="H12">
        <v>1</v>
      </c>
      <c r="I12">
        <v>2</v>
      </c>
      <c r="J12" s="423">
        <v>3.2</v>
      </c>
      <c r="K12" s="424">
        <v>3.8</v>
      </c>
      <c r="L12" s="424">
        <v>4.9000000000000004</v>
      </c>
      <c r="M12" s="424">
        <v>4.3</v>
      </c>
      <c r="N12" s="424">
        <v>1.3</v>
      </c>
    </row>
    <row r="13" spans="1:14">
      <c r="F13" s="429">
        <v>7</v>
      </c>
      <c r="G13">
        <v>1</v>
      </c>
      <c r="H13">
        <v>2</v>
      </c>
      <c r="I13">
        <v>1</v>
      </c>
      <c r="J13" s="423">
        <v>5.3</v>
      </c>
      <c r="K13" s="424">
        <v>3.7</v>
      </c>
      <c r="L13" s="424">
        <v>5.0999999999999996</v>
      </c>
      <c r="M13" s="424">
        <v>6.7</v>
      </c>
      <c r="N13" s="424">
        <v>2.9</v>
      </c>
    </row>
    <row r="14" spans="1:14">
      <c r="F14" s="429">
        <v>1</v>
      </c>
      <c r="G14">
        <v>1</v>
      </c>
      <c r="H14">
        <v>2</v>
      </c>
      <c r="I14">
        <v>2</v>
      </c>
      <c r="J14" s="423">
        <v>4.0999999999999996</v>
      </c>
      <c r="K14" s="424">
        <v>4.5</v>
      </c>
      <c r="L14" s="424">
        <v>6.4</v>
      </c>
      <c r="M14" s="424">
        <v>5.8</v>
      </c>
      <c r="N14" s="424">
        <v>5.2</v>
      </c>
    </row>
    <row r="15" spans="1:14">
      <c r="F15" s="429">
        <v>5</v>
      </c>
      <c r="G15">
        <v>2</v>
      </c>
      <c r="H15">
        <v>1</v>
      </c>
      <c r="I15">
        <v>1</v>
      </c>
      <c r="J15" s="423">
        <v>5.9</v>
      </c>
      <c r="K15" s="424">
        <v>4.2</v>
      </c>
      <c r="L15" s="424">
        <v>6.8</v>
      </c>
      <c r="M15" s="424">
        <v>6.5</v>
      </c>
      <c r="N15" s="424">
        <v>3.5</v>
      </c>
    </row>
    <row r="16" spans="1:14">
      <c r="F16" s="429">
        <v>8</v>
      </c>
      <c r="G16">
        <v>2</v>
      </c>
      <c r="H16">
        <v>1</v>
      </c>
      <c r="I16">
        <v>2</v>
      </c>
      <c r="J16" s="423">
        <v>6.9</v>
      </c>
      <c r="K16" s="424">
        <v>5</v>
      </c>
      <c r="L16" s="424">
        <v>6</v>
      </c>
      <c r="M16" s="424">
        <v>5.9</v>
      </c>
      <c r="N16" s="424">
        <v>5.7</v>
      </c>
    </row>
    <row r="17" spans="6:14">
      <c r="F17" s="429">
        <v>3</v>
      </c>
      <c r="G17">
        <v>2</v>
      </c>
      <c r="H17">
        <v>2</v>
      </c>
      <c r="I17">
        <v>1</v>
      </c>
      <c r="J17" s="423">
        <v>3</v>
      </c>
      <c r="K17" s="424">
        <v>3.1</v>
      </c>
      <c r="L17" s="424">
        <v>6.3</v>
      </c>
      <c r="M17" s="424">
        <v>6.4</v>
      </c>
      <c r="N17" s="424">
        <v>3</v>
      </c>
    </row>
    <row r="18" spans="6:14" ht="15.75" thickBot="1">
      <c r="F18" s="430">
        <v>4</v>
      </c>
      <c r="G18">
        <v>2</v>
      </c>
      <c r="H18">
        <v>2</v>
      </c>
      <c r="I18">
        <v>2</v>
      </c>
      <c r="J18" s="425">
        <v>4.5</v>
      </c>
      <c r="K18" s="426">
        <v>3.9</v>
      </c>
      <c r="L18" s="426">
        <v>5.5</v>
      </c>
      <c r="M18" s="426">
        <v>5</v>
      </c>
      <c r="N18" s="426">
        <v>5.4</v>
      </c>
    </row>
  </sheetData>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5AA3A9-B4F2-432F-9AAA-43083CFBE755}">
  <dimension ref="A1:IS138"/>
  <sheetViews>
    <sheetView workbookViewId="0">
      <selection activeCell="Q1" sqref="Q1:Q14"/>
    </sheetView>
  </sheetViews>
  <sheetFormatPr defaultColWidth="8.85546875" defaultRowHeight="15"/>
  <cols>
    <col min="1" max="16384" width="8.85546875" style="2"/>
  </cols>
  <sheetData>
    <row r="1" spans="1:253">
      <c r="A1" s="1" t="s">
        <v>5</v>
      </c>
      <c r="B1" s="2" t="e">
        <f>AVERAGE(rngforcount)</f>
        <v>#REF!</v>
      </c>
      <c r="D1" s="2">
        <v>125</v>
      </c>
      <c r="G1" s="2" t="s">
        <v>6</v>
      </c>
      <c r="P1" s="11">
        <v>43</v>
      </c>
      <c r="Q1" s="2">
        <v>2</v>
      </c>
      <c r="Z1" s="2">
        <v>49.536000000000001</v>
      </c>
      <c r="IS1" s="2">
        <v>124</v>
      </c>
    </row>
    <row r="2" spans="1:253">
      <c r="A2" s="3">
        <v>43</v>
      </c>
      <c r="B2" s="2" t="e">
        <f>STDEV(rngforcount)</f>
        <v>#REF!</v>
      </c>
      <c r="F2" s="2">
        <v>43</v>
      </c>
      <c r="G2" s="2">
        <v>43</v>
      </c>
      <c r="H2" s="2">
        <v>2</v>
      </c>
      <c r="L2" s="2" t="e">
        <f>SUM(xlrngg1-G2)/100</f>
        <v>#NAME?</v>
      </c>
      <c r="M2" s="11">
        <v>43</v>
      </c>
      <c r="N2" s="2">
        <v>0.9415987299539107</v>
      </c>
      <c r="P2" s="11">
        <v>44</v>
      </c>
      <c r="Q2" s="2">
        <v>3</v>
      </c>
      <c r="Z2" s="6">
        <v>125</v>
      </c>
      <c r="IS2" s="2">
        <f>((1-(95/100))/2)</f>
        <v>2.5000000000000022E-2</v>
      </c>
    </row>
    <row r="3" spans="1:253">
      <c r="A3" s="3">
        <v>43</v>
      </c>
      <c r="D3" s="2">
        <f>ROUND(POWER((16*F4),0.333)+0.5,0)</f>
        <v>13</v>
      </c>
      <c r="E3" s="2">
        <f>ROUND(POWER((16*F4),0.333)+0.5,0)</f>
        <v>13</v>
      </c>
      <c r="F3" s="2">
        <v>56</v>
      </c>
      <c r="G3" s="2">
        <v>44</v>
      </c>
      <c r="H3" s="2">
        <v>3</v>
      </c>
      <c r="M3" s="11">
        <v>43.14</v>
      </c>
      <c r="N3" s="2">
        <v>1.0686127081496923</v>
      </c>
      <c r="P3" s="11">
        <v>45</v>
      </c>
      <c r="Q3" s="2">
        <v>4</v>
      </c>
      <c r="Z3" s="2">
        <v>6192</v>
      </c>
      <c r="IS3" s="2">
        <v>95.070088972345175</v>
      </c>
    </row>
    <row r="4" spans="1:253">
      <c r="A4" s="3">
        <v>44</v>
      </c>
      <c r="D4" s="2">
        <v>1</v>
      </c>
      <c r="F4" s="2">
        <v>125</v>
      </c>
      <c r="G4" s="2">
        <v>45</v>
      </c>
      <c r="H4" s="2">
        <v>4</v>
      </c>
      <c r="M4" s="11">
        <v>43.28</v>
      </c>
      <c r="N4" s="2">
        <v>1.2094417224492258</v>
      </c>
      <c r="P4" s="11">
        <v>46</v>
      </c>
      <c r="Q4" s="2">
        <v>5</v>
      </c>
      <c r="Z4" s="8">
        <v>2.6746841839497577</v>
      </c>
      <c r="IS4" s="2">
        <f>(95/100)+(1-(95/100))/2</f>
        <v>0.97499999999999998</v>
      </c>
    </row>
    <row r="5" spans="1:253">
      <c r="A5" s="3">
        <v>44</v>
      </c>
      <c r="D5" s="2">
        <f>SUM(D3-1)</f>
        <v>12</v>
      </c>
      <c r="F5" s="2">
        <f>SUM(F3-F2)</f>
        <v>13</v>
      </c>
      <c r="G5" s="2">
        <v>46</v>
      </c>
      <c r="H5" s="2">
        <v>5</v>
      </c>
      <c r="M5" s="11">
        <v>43.42</v>
      </c>
      <c r="N5" s="2">
        <v>1.3650850166014328</v>
      </c>
      <c r="P5" s="11">
        <v>47</v>
      </c>
      <c r="Q5" s="2">
        <v>11</v>
      </c>
      <c r="Z5" s="8">
        <v>49.536000000000001</v>
      </c>
      <c r="IS5" s="2">
        <v>156.71410382967218</v>
      </c>
    </row>
    <row r="6" spans="1:253">
      <c r="A6" s="3">
        <v>44</v>
      </c>
      <c r="G6" s="2">
        <v>47</v>
      </c>
      <c r="H6" s="2">
        <v>11</v>
      </c>
      <c r="K6" s="2" t="e">
        <f>MAX(chartrngxl, xlrngn)</f>
        <v>#NAME?</v>
      </c>
      <c r="M6" s="11">
        <v>43.56</v>
      </c>
      <c r="N6" s="2">
        <v>1.5365425613149708</v>
      </c>
      <c r="P6" s="11">
        <v>48</v>
      </c>
      <c r="Q6" s="2">
        <v>17</v>
      </c>
      <c r="Z6" s="6">
        <v>43</v>
      </c>
    </row>
    <row r="7" spans="1:253">
      <c r="A7" s="3">
        <v>45</v>
      </c>
      <c r="D7" s="2">
        <f>(D3-1)</f>
        <v>12</v>
      </c>
      <c r="G7" s="2">
        <v>48</v>
      </c>
      <c r="H7" s="2">
        <v>17</v>
      </c>
      <c r="K7" s="2">
        <v>25.3</v>
      </c>
      <c r="M7" s="11">
        <v>43.7</v>
      </c>
      <c r="N7" s="2">
        <v>1.7248035226747416</v>
      </c>
      <c r="P7" s="11">
        <v>49</v>
      </c>
      <c r="Q7" s="2">
        <v>20</v>
      </c>
      <c r="Z7" s="6">
        <v>48</v>
      </c>
    </row>
    <row r="8" spans="1:253">
      <c r="A8" s="3">
        <v>45</v>
      </c>
      <c r="G8" s="2">
        <v>49</v>
      </c>
      <c r="H8" s="2">
        <v>20</v>
      </c>
      <c r="I8" s="2">
        <f>ABS(SUM(F3-G2))</f>
        <v>13</v>
      </c>
      <c r="M8" s="11">
        <v>43.84</v>
      </c>
      <c r="N8" s="2">
        <v>1.9308334229753401</v>
      </c>
      <c r="P8" s="11">
        <v>50</v>
      </c>
      <c r="Q8" s="2">
        <v>23</v>
      </c>
      <c r="Z8" s="6">
        <v>50</v>
      </c>
    </row>
    <row r="9" spans="1:253">
      <c r="A9" s="3">
        <v>45</v>
      </c>
      <c r="G9" s="2">
        <v>50</v>
      </c>
      <c r="H9" s="2">
        <v>23</v>
      </c>
      <c r="M9" s="11">
        <v>43.980000000000004</v>
      </c>
      <c r="N9" s="2">
        <v>2.1555600533428105</v>
      </c>
      <c r="P9" s="11">
        <v>51</v>
      </c>
      <c r="Q9" s="2">
        <v>14</v>
      </c>
      <c r="Z9" s="6">
        <v>51</v>
      </c>
    </row>
    <row r="10" spans="1:253">
      <c r="A10" s="3">
        <v>45</v>
      </c>
      <c r="G10" s="2">
        <v>51</v>
      </c>
      <c r="H10" s="2">
        <v>14</v>
      </c>
      <c r="M10" s="11">
        <v>44.120000000000005</v>
      </c>
      <c r="N10" s="2">
        <v>2.3998582301746194</v>
      </c>
      <c r="P10" s="11">
        <v>52</v>
      </c>
      <c r="Q10" s="2">
        <v>8</v>
      </c>
      <c r="Z10" s="2">
        <v>43</v>
      </c>
    </row>
    <row r="11" spans="1:253">
      <c r="A11" s="3">
        <v>46</v>
      </c>
      <c r="G11" s="2">
        <v>52</v>
      </c>
      <c r="H11" s="2">
        <v>8</v>
      </c>
      <c r="M11" s="11">
        <v>44.260000000000005</v>
      </c>
      <c r="N11" s="2">
        <v>2.6645335219503017</v>
      </c>
      <c r="P11" s="11">
        <v>53</v>
      </c>
      <c r="Q11" s="2">
        <v>7</v>
      </c>
      <c r="Z11" s="2">
        <v>56</v>
      </c>
    </row>
    <row r="12" spans="1:253">
      <c r="A12" s="3">
        <v>46</v>
      </c>
      <c r="C12" s="2">
        <f>G3-G2</f>
        <v>1</v>
      </c>
      <c r="G12" s="2">
        <v>53</v>
      </c>
      <c r="H12" s="2">
        <v>7</v>
      </c>
      <c r="M12" s="11">
        <v>44.400000000000006</v>
      </c>
      <c r="N12" s="2">
        <v>2.9503051086787684</v>
      </c>
      <c r="P12" s="11">
        <v>54</v>
      </c>
      <c r="Q12" s="2">
        <v>6</v>
      </c>
      <c r="Z12" s="8">
        <v>2.3791910115868715</v>
      </c>
    </row>
    <row r="13" spans="1:253">
      <c r="A13" s="3">
        <v>46</v>
      </c>
      <c r="C13" s="2" t="e">
        <f>SUM(chartrngxl)</f>
        <v>#NAME?</v>
      </c>
      <c r="G13" s="2">
        <v>54</v>
      </c>
      <c r="H13" s="2">
        <v>6</v>
      </c>
      <c r="M13" s="11">
        <v>44.540000000000006</v>
      </c>
      <c r="N13" s="2">
        <v>3.2577879723658332</v>
      </c>
      <c r="P13" s="11">
        <v>55</v>
      </c>
      <c r="Q13" s="2">
        <v>4</v>
      </c>
      <c r="Z13" s="8">
        <v>3.0546496188231838</v>
      </c>
    </row>
    <row r="14" spans="1:253">
      <c r="A14" s="3">
        <v>46</v>
      </c>
      <c r="G14" s="2">
        <v>55</v>
      </c>
      <c r="H14" s="2">
        <v>4</v>
      </c>
      <c r="M14" s="11">
        <v>44.680000000000007</v>
      </c>
      <c r="N14" s="2">
        <v>3.5874746525163905</v>
      </c>
      <c r="P14" s="11">
        <v>56</v>
      </c>
      <c r="Q14" s="2">
        <v>1</v>
      </c>
      <c r="Z14" s="8">
        <v>49.062494786673831</v>
      </c>
    </row>
    <row r="15" spans="1:253">
      <c r="A15" s="3">
        <v>46</v>
      </c>
      <c r="G15" s="2">
        <v>56</v>
      </c>
      <c r="H15" s="2">
        <v>1</v>
      </c>
      <c r="J15" s="2" t="e">
        <f>SUM(chartrngxl)</f>
        <v>#NAME?</v>
      </c>
      <c r="M15" s="11">
        <v>44.820000000000007</v>
      </c>
      <c r="N15" s="2">
        <v>3.9397168348532561</v>
      </c>
      <c r="P15" s="11" t="e">
        <f>SUM(xlrngg+L11)</f>
        <v>#REF!</v>
      </c>
      <c r="Z15" s="8">
        <v>50.009505213326172</v>
      </c>
    </row>
    <row r="16" spans="1:253">
      <c r="A16" s="3">
        <v>47</v>
      </c>
      <c r="G16" s="2" t="e">
        <f>SUM(xlrngg+C12)</f>
        <v>#REF!</v>
      </c>
      <c r="M16" s="11">
        <v>44.960000000000008</v>
      </c>
      <c r="N16" s="2">
        <v>4.31470707309622</v>
      </c>
    </row>
    <row r="17" spans="1:14">
      <c r="A17" s="3">
        <v>47</v>
      </c>
      <c r="M17" s="11">
        <v>45.100000000000009</v>
      </c>
      <c r="N17" s="2">
        <v>4.712460971718528</v>
      </c>
    </row>
    <row r="18" spans="1:14">
      <c r="A18" s="3">
        <v>47</v>
      </c>
      <c r="M18" s="11">
        <v>45.240000000000009</v>
      </c>
      <c r="N18" s="2">
        <v>5.1328001809919455</v>
      </c>
    </row>
    <row r="19" spans="1:14">
      <c r="A19" s="3">
        <v>47</v>
      </c>
      <c r="M19" s="11">
        <v>45.38000000000001</v>
      </c>
      <c r="N19" s="2">
        <v>5.5753365732779434</v>
      </c>
    </row>
    <row r="20" spans="1:14">
      <c r="A20" s="3">
        <v>47</v>
      </c>
      <c r="F20" s="2" t="e">
        <f>SUM(endxlrnge-A2)</f>
        <v>#REF!</v>
      </c>
      <c r="M20" s="11">
        <v>45.52000000000001</v>
      </c>
      <c r="N20" s="2">
        <v>6.0394579804128909</v>
      </c>
    </row>
    <row r="21" spans="1:14">
      <c r="A21" s="3">
        <v>47</v>
      </c>
      <c r="F21" s="2">
        <v>42.999999999999901</v>
      </c>
      <c r="M21" s="11">
        <v>45.660000000000011</v>
      </c>
      <c r="N21" s="2">
        <v>6.5243158752582397</v>
      </c>
    </row>
    <row r="22" spans="1:14">
      <c r="A22" s="3">
        <v>47</v>
      </c>
      <c r="F22" s="2">
        <v>44</v>
      </c>
      <c r="M22" s="11">
        <v>45.800000000000011</v>
      </c>
      <c r="N22" s="2">
        <v>7.0288153752662401</v>
      </c>
    </row>
    <row r="23" spans="1:14">
      <c r="A23" s="3">
        <v>47</v>
      </c>
      <c r="F23" s="2">
        <f>ROUNDUP(D4,30)</f>
        <v>1</v>
      </c>
      <c r="M23" s="11">
        <v>45.940000000000012</v>
      </c>
      <c r="N23" s="2">
        <v>7.551607931642037</v>
      </c>
    </row>
    <row r="24" spans="1:14">
      <c r="A24" s="3">
        <v>47</v>
      </c>
      <c r="M24" s="11">
        <v>46.080000000000013</v>
      </c>
      <c r="N24" s="2">
        <v>8.091087043964329</v>
      </c>
    </row>
    <row r="25" spans="1:14">
      <c r="A25" s="3">
        <v>47</v>
      </c>
      <c r="B25" s="5" t="s">
        <v>7</v>
      </c>
      <c r="M25" s="11">
        <v>46.220000000000013</v>
      </c>
      <c r="N25" s="2">
        <v>8.6453873067937383</v>
      </c>
    </row>
    <row r="26" spans="1:14">
      <c r="A26" s="3">
        <v>47</v>
      </c>
      <c r="B26" s="5" t="s">
        <v>8</v>
      </c>
      <c r="M26" s="11">
        <v>46.360000000000014</v>
      </c>
      <c r="N26" s="2">
        <v>9.2123870519447593</v>
      </c>
    </row>
    <row r="27" spans="1:14">
      <c r="A27" s="3">
        <v>48</v>
      </c>
      <c r="B27" s="5" t="s">
        <v>9</v>
      </c>
      <c r="M27" s="11">
        <v>46.500000000000014</v>
      </c>
      <c r="N27" s="2">
        <v>9.7897147980945807</v>
      </c>
    </row>
    <row r="28" spans="1:14">
      <c r="A28" s="3">
        <v>48</v>
      </c>
      <c r="B28" s="5" t="s">
        <v>10</v>
      </c>
      <c r="M28" s="11">
        <v>46.640000000000015</v>
      </c>
      <c r="N28" s="2">
        <v>10.37475965890706</v>
      </c>
    </row>
    <row r="29" spans="1:14">
      <c r="A29" s="3">
        <v>48</v>
      </c>
      <c r="B29" s="5" t="s">
        <v>11</v>
      </c>
      <c r="M29" s="11">
        <v>46.780000000000015</v>
      </c>
      <c r="N29" s="2">
        <v>10.964685792806327</v>
      </c>
    </row>
    <row r="30" spans="1:14">
      <c r="A30" s="3">
        <v>48</v>
      </c>
      <c r="B30" s="5" t="s">
        <v>12</v>
      </c>
      <c r="M30" s="11">
        <v>46.920000000000016</v>
      </c>
      <c r="N30" s="2">
        <v>11.55645090316259</v>
      </c>
    </row>
    <row r="31" spans="1:14">
      <c r="A31" s="3">
        <v>48</v>
      </c>
      <c r="B31" s="5" t="s">
        <v>13</v>
      </c>
      <c r="M31" s="11">
        <v>47.060000000000016</v>
      </c>
      <c r="N31" s="2">
        <v>12.146828718431504</v>
      </c>
    </row>
    <row r="32" spans="1:14">
      <c r="A32" s="3">
        <v>48</v>
      </c>
      <c r="B32" s="5" t="s">
        <v>14</v>
      </c>
      <c r="M32" s="11">
        <v>47.200000000000017</v>
      </c>
      <c r="N32" s="2">
        <v>12.732435299425719</v>
      </c>
    </row>
    <row r="33" spans="1:30">
      <c r="A33" s="3">
        <v>48</v>
      </c>
      <c r="B33" s="5" t="s">
        <v>15</v>
      </c>
      <c r="M33" s="11">
        <v>47.340000000000018</v>
      </c>
      <c r="N33" s="2">
        <v>13.309758937290219</v>
      </c>
    </row>
    <row r="34" spans="1:30">
      <c r="A34" s="3">
        <v>48</v>
      </c>
      <c r="B34" s="5" t="s">
        <v>16</v>
      </c>
      <c r="M34" s="11">
        <v>47.480000000000018</v>
      </c>
      <c r="N34" s="2">
        <v>13.875193322942071</v>
      </c>
    </row>
    <row r="35" spans="1:30">
      <c r="A35" s="3">
        <v>48</v>
      </c>
      <c r="B35" s="5" t="s">
        <v>17</v>
      </c>
      <c r="M35" s="11">
        <v>47.620000000000019</v>
      </c>
      <c r="N35" s="2">
        <v>14.425073588847937</v>
      </c>
    </row>
    <row r="36" spans="1:30">
      <c r="A36" s="3">
        <v>48</v>
      </c>
      <c r="B36" s="5">
        <v>1.021285016926484</v>
      </c>
      <c r="M36" s="11">
        <v>47.760000000000019</v>
      </c>
      <c r="N36" s="2">
        <v>14.955714749203372</v>
      </c>
    </row>
    <row r="37" spans="1:30">
      <c r="A37" s="3">
        <v>48</v>
      </c>
      <c r="B37" s="9">
        <v>1.0535555530932062E-2</v>
      </c>
      <c r="M37" s="11">
        <v>47.90000000000002</v>
      </c>
      <c r="N37" s="2">
        <v>15.463451996962778</v>
      </c>
    </row>
    <row r="38" spans="1:30">
      <c r="A38" s="3">
        <v>48</v>
      </c>
      <c r="M38" s="11">
        <v>48.04000000000002</v>
      </c>
      <c r="N38" s="2">
        <v>15.944682257759538</v>
      </c>
    </row>
    <row r="39" spans="1:30" ht="360">
      <c r="A39" s="3">
        <v>48</v>
      </c>
      <c r="M39" s="11">
        <v>48.180000000000021</v>
      </c>
      <c r="N39" s="2">
        <v>16.395906353392235</v>
      </c>
      <c r="AD39" s="10" t="s">
        <v>18</v>
      </c>
    </row>
    <row r="40" spans="1:30" ht="300">
      <c r="A40" s="3">
        <v>48</v>
      </c>
      <c r="M40" s="11">
        <v>48.320000000000022</v>
      </c>
      <c r="N40" s="2">
        <v>16.813771092841414</v>
      </c>
      <c r="AD40" s="10" t="s">
        <v>19</v>
      </c>
    </row>
    <row r="41" spans="1:30">
      <c r="A41" s="3">
        <v>48</v>
      </c>
      <c r="M41" s="11">
        <v>48.460000000000022</v>
      </c>
      <c r="N41" s="2">
        <v>17.195110588035483</v>
      </c>
    </row>
    <row r="42" spans="1:30">
      <c r="A42" s="3">
        <v>48</v>
      </c>
      <c r="M42" s="11">
        <v>48.600000000000023</v>
      </c>
      <c r="N42" s="2">
        <v>17.536986085775151</v>
      </c>
    </row>
    <row r="43" spans="1:30">
      <c r="A43" s="3">
        <v>48</v>
      </c>
      <c r="M43" s="11">
        <v>48.740000000000023</v>
      </c>
      <c r="N43" s="2">
        <v>17.836723616940652</v>
      </c>
    </row>
    <row r="44" spans="1:30">
      <c r="A44" s="3">
        <v>49</v>
      </c>
      <c r="M44" s="11">
        <v>48.880000000000024</v>
      </c>
      <c r="N44" s="2">
        <v>18.091948789520288</v>
      </c>
    </row>
    <row r="45" spans="1:30">
      <c r="A45" s="3">
        <v>49</v>
      </c>
      <c r="M45" s="11">
        <v>49.020000000000024</v>
      </c>
      <c r="N45" s="2">
        <v>18.300618092857604</v>
      </c>
    </row>
    <row r="46" spans="1:30">
      <c r="A46" s="3">
        <v>49</v>
      </c>
      <c r="M46" s="11">
        <v>49.160000000000025</v>
      </c>
      <c r="N46" s="2">
        <v>18.461046136132918</v>
      </c>
    </row>
    <row r="47" spans="1:30">
      <c r="A47" s="3">
        <v>49</v>
      </c>
      <c r="M47" s="11">
        <v>49.300000000000026</v>
      </c>
      <c r="N47" s="2">
        <v>18.571928313366467</v>
      </c>
    </row>
    <row r="48" spans="1:30">
      <c r="A48" s="3">
        <v>49</v>
      </c>
      <c r="M48" s="11">
        <v>49.440000000000026</v>
      </c>
      <c r="N48" s="2">
        <v>18.63235846865549</v>
      </c>
    </row>
    <row r="49" spans="1:14">
      <c r="A49" s="3">
        <v>49</v>
      </c>
      <c r="M49" s="11">
        <v>49.580000000000027</v>
      </c>
      <c r="N49" s="2">
        <v>18.641841227080636</v>
      </c>
    </row>
    <row r="50" spans="1:14">
      <c r="A50" s="3">
        <v>49</v>
      </c>
      <c r="M50" s="11">
        <v>49.720000000000027</v>
      </c>
      <c r="N50" s="2">
        <v>18.600298756579331</v>
      </c>
    </row>
    <row r="51" spans="1:14">
      <c r="A51" s="3">
        <v>49</v>
      </c>
      <c r="M51" s="11">
        <v>49.860000000000028</v>
      </c>
      <c r="N51" s="2">
        <v>18.50807183168434</v>
      </c>
    </row>
    <row r="52" spans="1:14">
      <c r="A52" s="3">
        <v>49</v>
      </c>
      <c r="M52" s="11">
        <v>50.000000000000028</v>
      </c>
      <c r="N52" s="2">
        <v>18.365915178792509</v>
      </c>
    </row>
    <row r="53" spans="1:14">
      <c r="A53" s="3">
        <v>49</v>
      </c>
      <c r="M53" s="11">
        <v>50.140000000000029</v>
      </c>
      <c r="N53" s="2">
        <v>18.174987191894978</v>
      </c>
    </row>
    <row r="54" spans="1:14">
      <c r="A54" s="3">
        <v>49</v>
      </c>
      <c r="M54" s="11">
        <v>50.28000000000003</v>
      </c>
      <c r="N54" s="2">
        <v>17.936834214783651</v>
      </c>
    </row>
    <row r="55" spans="1:14">
      <c r="A55" s="3">
        <v>49</v>
      </c>
      <c r="M55" s="11">
        <v>50.42000000000003</v>
      </c>
      <c r="N55" s="2">
        <v>17.653369688033486</v>
      </c>
    </row>
    <row r="56" spans="1:14">
      <c r="A56" s="3">
        <v>49</v>
      </c>
      <c r="M56" s="11">
        <v>50.560000000000031</v>
      </c>
      <c r="N56" s="2">
        <v>17.326848554072559</v>
      </c>
    </row>
    <row r="57" spans="1:14">
      <c r="A57" s="3">
        <v>49</v>
      </c>
      <c r="M57" s="11">
        <v>50.700000000000031</v>
      </c>
      <c r="N57" s="2">
        <v>16.95983739913607</v>
      </c>
    </row>
    <row r="58" spans="1:14">
      <c r="A58" s="3">
        <v>49</v>
      </c>
      <c r="M58" s="11">
        <v>50.840000000000032</v>
      </c>
      <c r="N58" s="2">
        <v>16.555180884881128</v>
      </c>
    </row>
    <row r="59" spans="1:14">
      <c r="A59" s="3">
        <v>49</v>
      </c>
      <c r="M59" s="11">
        <v>50.980000000000032</v>
      </c>
      <c r="N59" s="2">
        <v>16.115965083279523</v>
      </c>
    </row>
    <row r="60" spans="1:14">
      <c r="A60" s="3">
        <v>49</v>
      </c>
      <c r="M60" s="11">
        <v>51.120000000000033</v>
      </c>
      <c r="N60" s="2">
        <v>15.645478374849565</v>
      </c>
    </row>
    <row r="61" spans="1:14">
      <c r="A61" s="3">
        <v>49</v>
      </c>
      <c r="M61" s="11">
        <v>51.260000000000034</v>
      </c>
      <c r="N61" s="2">
        <v>15.147170601491634</v>
      </c>
    </row>
    <row r="62" spans="1:14">
      <c r="A62" s="3">
        <v>49</v>
      </c>
      <c r="M62" s="11">
        <v>51.400000000000034</v>
      </c>
      <c r="N62" s="2">
        <v>14.624611180740336</v>
      </c>
    </row>
    <row r="63" spans="1:14">
      <c r="A63" s="3">
        <v>49</v>
      </c>
      <c r="M63" s="11">
        <v>51.540000000000035</v>
      </c>
      <c r="N63" s="2">
        <v>14.081446888156165</v>
      </c>
    </row>
    <row r="64" spans="1:14">
      <c r="A64" s="3">
        <v>50</v>
      </c>
      <c r="M64" s="11">
        <v>51.680000000000035</v>
      </c>
      <c r="N64" s="2">
        <v>13.521359999287679</v>
      </c>
    </row>
    <row r="65" spans="1:14">
      <c r="A65" s="3">
        <v>50</v>
      </c>
      <c r="M65" s="11">
        <v>51.820000000000036</v>
      </c>
      <c r="N65" s="2">
        <v>12.948027452975158</v>
      </c>
    </row>
    <row r="66" spans="1:14">
      <c r="A66" s="3">
        <v>50</v>
      </c>
      <c r="M66" s="11">
        <v>51.960000000000036</v>
      </c>
      <c r="N66" s="2">
        <v>12.365081654929257</v>
      </c>
    </row>
    <row r="67" spans="1:14">
      <c r="A67" s="3">
        <v>50</v>
      </c>
      <c r="M67" s="11">
        <v>52.100000000000037</v>
      </c>
      <c r="N67" s="2">
        <v>11.776073486007865</v>
      </c>
    </row>
    <row r="68" spans="1:14">
      <c r="A68" s="3">
        <v>50</v>
      </c>
      <c r="M68" s="11">
        <v>52.240000000000038</v>
      </c>
      <c r="N68" s="2">
        <v>11.184438015191507</v>
      </c>
    </row>
    <row r="69" spans="1:14">
      <c r="A69" s="3">
        <v>50</v>
      </c>
      <c r="M69" s="11">
        <v>52.380000000000038</v>
      </c>
      <c r="N69" s="2">
        <v>10.593463344877463</v>
      </c>
    </row>
    <row r="70" spans="1:14">
      <c r="A70" s="3">
        <v>50</v>
      </c>
      <c r="M70" s="11">
        <v>52.520000000000039</v>
      </c>
      <c r="N70" s="2">
        <v>10.00626293786074</v>
      </c>
    </row>
    <row r="71" spans="1:14">
      <c r="A71" s="3">
        <v>50</v>
      </c>
      <c r="M71" s="11">
        <v>52.660000000000039</v>
      </c>
      <c r="N71" s="2">
        <v>9.425751693393785</v>
      </c>
    </row>
    <row r="72" spans="1:14">
      <c r="A72" s="3">
        <v>50</v>
      </c>
      <c r="M72" s="11">
        <v>52.80000000000004</v>
      </c>
      <c r="N72" s="2">
        <v>8.8546259561614988</v>
      </c>
    </row>
    <row r="73" spans="1:14">
      <c r="A73" s="3">
        <v>50</v>
      </c>
      <c r="M73" s="11">
        <v>52.94000000000004</v>
      </c>
      <c r="N73" s="2">
        <v>8.2953475589528196</v>
      </c>
    </row>
    <row r="74" spans="1:14">
      <c r="A74" s="3">
        <v>50</v>
      </c>
      <c r="M74" s="11">
        <v>53.080000000000041</v>
      </c>
      <c r="N74" s="2">
        <v>7.7501319192118361</v>
      </c>
    </row>
    <row r="75" spans="1:14">
      <c r="A75" s="3">
        <v>50</v>
      </c>
      <c r="M75" s="11">
        <v>53.220000000000041</v>
      </c>
      <c r="N75" s="2">
        <v>7.2209401332926086</v>
      </c>
    </row>
    <row r="76" spans="1:14">
      <c r="A76" s="3">
        <v>50</v>
      </c>
      <c r="M76" s="11">
        <v>53.360000000000042</v>
      </c>
      <c r="N76" s="2">
        <v>6.7094749416909423</v>
      </c>
    </row>
    <row r="77" spans="1:14">
      <c r="A77" s="3">
        <v>50</v>
      </c>
      <c r="M77" s="11">
        <v>53.500000000000043</v>
      </c>
      <c r="N77" s="2">
        <v>6.2171803751021866</v>
      </c>
    </row>
    <row r="78" spans="1:14">
      <c r="A78" s="3">
        <v>50</v>
      </c>
      <c r="M78" s="11">
        <v>53.640000000000043</v>
      </c>
      <c r="N78" s="2">
        <v>5.7452448359051793</v>
      </c>
    </row>
    <row r="79" spans="1:14">
      <c r="A79" s="3">
        <v>50</v>
      </c>
      <c r="M79" s="11">
        <v>53.780000000000044</v>
      </c>
      <c r="N79" s="2">
        <v>5.2946073233624542</v>
      </c>
    </row>
    <row r="80" spans="1:14">
      <c r="A80" s="3">
        <v>50</v>
      </c>
      <c r="M80" s="11">
        <v>53.920000000000044</v>
      </c>
      <c r="N80" s="2">
        <v>4.8659664739321782</v>
      </c>
    </row>
    <row r="81" spans="1:29">
      <c r="A81" s="3">
        <v>50</v>
      </c>
      <c r="M81" s="11">
        <v>54.060000000000045</v>
      </c>
      <c r="N81" s="2">
        <v>4.4597920608035606</v>
      </c>
    </row>
    <row r="82" spans="1:29">
      <c r="A82" s="3">
        <v>50</v>
      </c>
      <c r="M82" s="11">
        <v>54.200000000000045</v>
      </c>
      <c r="N82" s="2">
        <v>4.0763385790228588</v>
      </c>
    </row>
    <row r="83" spans="1:29">
      <c r="A83" s="3">
        <v>50</v>
      </c>
      <c r="M83" s="11">
        <v>54.340000000000046</v>
      </c>
      <c r="N83" s="2">
        <v>3.7156605340559863</v>
      </c>
    </row>
    <row r="84" spans="1:29">
      <c r="A84" s="3">
        <v>50</v>
      </c>
      <c r="M84" s="11">
        <v>54.480000000000047</v>
      </c>
      <c r="N84" s="2">
        <v>3.3776290518028893</v>
      </c>
    </row>
    <row r="85" spans="1:29">
      <c r="A85" s="3">
        <v>50</v>
      </c>
      <c r="M85" s="11">
        <v>54.620000000000047</v>
      </c>
      <c r="N85" s="2">
        <v>3.0619494362213731</v>
      </c>
    </row>
    <row r="86" spans="1:29">
      <c r="A86" s="3">
        <v>50</v>
      </c>
      <c r="M86" s="11">
        <v>54.760000000000048</v>
      </c>
      <c r="N86" s="2">
        <v>2.768179315968462</v>
      </c>
    </row>
    <row r="87" spans="1:29">
      <c r="A87" s="3">
        <v>51</v>
      </c>
      <c r="M87" s="11">
        <v>54.900000000000048</v>
      </c>
      <c r="N87" s="2">
        <v>2.4957470428486919</v>
      </c>
    </row>
    <row r="88" spans="1:29">
      <c r="A88" s="3">
        <v>51</v>
      </c>
      <c r="M88" s="11">
        <v>55.040000000000049</v>
      </c>
      <c r="N88" s="2">
        <v>2.2439700313212589</v>
      </c>
    </row>
    <row r="89" spans="1:29">
      <c r="A89" s="3">
        <v>51</v>
      </c>
      <c r="M89" s="11">
        <v>55.180000000000049</v>
      </c>
      <c r="N89" s="2">
        <v>2.0120727587742797</v>
      </c>
    </row>
    <row r="90" spans="1:29">
      <c r="A90" s="3">
        <v>51</v>
      </c>
      <c r="M90" s="11">
        <v>55.32000000000005</v>
      </c>
      <c r="N90" s="2">
        <v>1.7992041796356468</v>
      </c>
    </row>
    <row r="91" spans="1:29">
      <c r="A91" s="3">
        <v>51</v>
      </c>
      <c r="M91" s="11">
        <v>55.460000000000051</v>
      </c>
      <c r="N91" s="2">
        <v>1.6044543415953307</v>
      </c>
    </row>
    <row r="92" spans="1:29">
      <c r="A92" s="3">
        <v>51</v>
      </c>
      <c r="M92" s="11">
        <v>55.600000000000051</v>
      </c>
      <c r="N92" s="2">
        <v>1.4268700282597928</v>
      </c>
      <c r="AC92" s="2">
        <v>48</v>
      </c>
    </row>
    <row r="93" spans="1:29">
      <c r="A93" s="3">
        <v>51</v>
      </c>
      <c r="M93" s="11">
        <v>55.740000000000052</v>
      </c>
      <c r="N93" s="2">
        <v>1.2654692885204302</v>
      </c>
      <c r="AC93" s="2">
        <v>50</v>
      </c>
    </row>
    <row r="94" spans="1:29">
      <c r="A94" s="3">
        <v>51</v>
      </c>
      <c r="M94" s="11">
        <v>55.880000000000052</v>
      </c>
      <c r="N94" s="2">
        <v>1.1192547479677724</v>
      </c>
      <c r="AC94" s="2">
        <v>51</v>
      </c>
    </row>
    <row r="95" spans="1:29">
      <c r="A95" s="3">
        <v>51</v>
      </c>
      <c r="M95" s="11">
        <v>56.020000000000053</v>
      </c>
      <c r="N95" s="2">
        <v>0.9872256311049209</v>
      </c>
    </row>
    <row r="96" spans="1:29">
      <c r="A96" s="3">
        <v>51</v>
      </c>
      <c r="M96" s="11">
        <v>56.160000000000053</v>
      </c>
      <c r="N96" s="2">
        <v>0.86838845431070866</v>
      </c>
    </row>
    <row r="97" spans="1:14">
      <c r="A97" s="3">
        <v>51</v>
      </c>
      <c r="M97" s="11">
        <v>56.300000000000054</v>
      </c>
      <c r="N97" s="2">
        <v>0.76176637800123392</v>
      </c>
    </row>
    <row r="98" spans="1:14">
      <c r="A98" s="3">
        <v>51</v>
      </c>
      <c r="M98" s="11">
        <v>56.440000000000055</v>
      </c>
      <c r="N98" s="2">
        <v>0.66640723188686213</v>
      </c>
    </row>
    <row r="99" spans="1:14">
      <c r="A99" s="3">
        <v>51</v>
      </c>
      <c r="M99" s="11">
        <v>56.580000000000055</v>
      </c>
      <c r="N99" s="2">
        <v>0.58139024938833106</v>
      </c>
    </row>
    <row r="100" spans="1:14">
      <c r="A100" s="3">
        <v>51</v>
      </c>
      <c r="M100" s="11">
        <v>56.720000000000056</v>
      </c>
      <c r="N100" s="2">
        <v>0.50583156603924517</v>
      </c>
    </row>
    <row r="101" spans="1:14">
      <c r="A101" s="3">
        <v>52</v>
      </c>
      <c r="M101" s="11">
        <v>56.860000000000056</v>
      </c>
      <c r="N101" s="2">
        <v>0.43888855204398092</v>
      </c>
    </row>
    <row r="102" spans="1:14">
      <c r="A102" s="3">
        <v>52</v>
      </c>
      <c r="M102" s="11">
        <v>57.000000000000057</v>
      </c>
      <c r="N102" s="2">
        <v>0.37976306115031105</v>
      </c>
    </row>
    <row r="103" spans="1:14">
      <c r="A103" s="3">
        <v>52</v>
      </c>
    </row>
    <row r="104" spans="1:14">
      <c r="A104" s="3">
        <v>52</v>
      </c>
    </row>
    <row r="105" spans="1:14">
      <c r="A105" s="3">
        <v>52</v>
      </c>
    </row>
    <row r="106" spans="1:14">
      <c r="A106" s="3">
        <v>52</v>
      </c>
    </row>
    <row r="107" spans="1:14">
      <c r="A107" s="3">
        <v>52</v>
      </c>
    </row>
    <row r="108" spans="1:14">
      <c r="A108" s="3">
        <v>52</v>
      </c>
    </row>
    <row r="109" spans="1:14">
      <c r="A109" s="3">
        <v>53</v>
      </c>
    </row>
    <row r="110" spans="1:14">
      <c r="A110" s="3">
        <v>53</v>
      </c>
    </row>
    <row r="111" spans="1:14">
      <c r="A111" s="3">
        <v>53</v>
      </c>
    </row>
    <row r="112" spans="1:14">
      <c r="A112" s="3">
        <v>53</v>
      </c>
    </row>
    <row r="113" spans="1:1">
      <c r="A113" s="3">
        <v>53</v>
      </c>
    </row>
    <row r="114" spans="1:1">
      <c r="A114" s="3">
        <v>53</v>
      </c>
    </row>
    <row r="115" spans="1:1">
      <c r="A115" s="3">
        <v>53</v>
      </c>
    </row>
    <row r="116" spans="1:1">
      <c r="A116" s="3">
        <v>54</v>
      </c>
    </row>
    <row r="117" spans="1:1">
      <c r="A117" s="3">
        <v>54</v>
      </c>
    </row>
    <row r="118" spans="1:1">
      <c r="A118" s="3">
        <v>54</v>
      </c>
    </row>
    <row r="119" spans="1:1">
      <c r="A119" s="3">
        <v>54</v>
      </c>
    </row>
    <row r="120" spans="1:1">
      <c r="A120" s="3">
        <v>54</v>
      </c>
    </row>
    <row r="121" spans="1:1">
      <c r="A121" s="3">
        <v>54</v>
      </c>
    </row>
    <row r="122" spans="1:1">
      <c r="A122" s="3">
        <v>55</v>
      </c>
    </row>
    <row r="123" spans="1:1">
      <c r="A123" s="3">
        <v>55</v>
      </c>
    </row>
    <row r="124" spans="1:1">
      <c r="A124" s="3">
        <v>55</v>
      </c>
    </row>
    <row r="125" spans="1:1">
      <c r="A125" s="3">
        <v>55</v>
      </c>
    </row>
    <row r="126" spans="1:1">
      <c r="A126" s="3">
        <v>56</v>
      </c>
    </row>
    <row r="136" spans="1:2">
      <c r="A136" s="5"/>
      <c r="B136" s="5"/>
    </row>
    <row r="137" spans="1:2">
      <c r="A137" s="5"/>
      <c r="B137" s="5"/>
    </row>
    <row r="138" spans="1:2">
      <c r="A138" s="7"/>
      <c r="B138" s="5"/>
    </row>
  </sheetData>
  <sortState xmlns:xlrd2="http://schemas.microsoft.com/office/spreadsheetml/2017/richdata2" ref="A2:A126">
    <sortCondition ref="A2"/>
  </sortState>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036D8C-44A5-412F-B30B-917BBE61F119}">
  <dimension ref="A1:D367"/>
  <sheetViews>
    <sheetView topLeftCell="A31" workbookViewId="0">
      <selection activeCell="F23" sqref="F23"/>
    </sheetView>
  </sheetViews>
  <sheetFormatPr defaultRowHeight="15"/>
  <cols>
    <col min="3" max="3" width="8.85546875" customWidth="1"/>
    <col min="4" max="4" width="28.28515625" customWidth="1"/>
  </cols>
  <sheetData>
    <row r="1" spans="1:4" ht="15.75" thickBot="1">
      <c r="A1" s="4" t="s">
        <v>0</v>
      </c>
    </row>
    <row r="2" spans="1:4">
      <c r="A2" s="1">
        <v>5.01</v>
      </c>
    </row>
    <row r="3" spans="1:4">
      <c r="A3" s="1">
        <v>5.01</v>
      </c>
      <c r="D3" s="14"/>
    </row>
    <row r="4" spans="1:4">
      <c r="A4" s="1">
        <v>5.01</v>
      </c>
    </row>
    <row r="5" spans="1:4">
      <c r="A5" s="1">
        <v>5</v>
      </c>
    </row>
    <row r="6" spans="1:4">
      <c r="A6" s="1">
        <v>5.01</v>
      </c>
    </row>
    <row r="7" spans="1:4">
      <c r="A7" s="1">
        <v>5</v>
      </c>
    </row>
    <row r="8" spans="1:4">
      <c r="A8" s="1">
        <v>5.01</v>
      </c>
      <c r="C8" s="15" t="s">
        <v>23</v>
      </c>
    </row>
    <row r="9" spans="1:4">
      <c r="A9" s="1">
        <v>4.99</v>
      </c>
    </row>
    <row r="10" spans="1:4">
      <c r="A10" s="1">
        <v>4.99</v>
      </c>
    </row>
    <row r="11" spans="1:4">
      <c r="A11" s="1">
        <v>5</v>
      </c>
    </row>
    <row r="12" spans="1:4">
      <c r="A12" s="1">
        <v>5</v>
      </c>
    </row>
    <row r="13" spans="1:4">
      <c r="A13" s="1">
        <v>5</v>
      </c>
    </row>
    <row r="14" spans="1:4">
      <c r="A14" s="1">
        <v>4.99</v>
      </c>
    </row>
    <row r="15" spans="1:4">
      <c r="A15" s="1">
        <v>5</v>
      </c>
    </row>
    <row r="16" spans="1:4">
      <c r="A16" s="1">
        <v>5</v>
      </c>
    </row>
    <row r="17" spans="1:1">
      <c r="A17" s="1">
        <v>5</v>
      </c>
    </row>
    <row r="18" spans="1:1">
      <c r="A18" s="1">
        <v>5</v>
      </c>
    </row>
    <row r="19" spans="1:1">
      <c r="A19" s="1">
        <v>4.99</v>
      </c>
    </row>
    <row r="20" spans="1:1">
      <c r="A20" s="1">
        <v>4.97</v>
      </c>
    </row>
    <row r="21" spans="1:1">
      <c r="A21" s="1">
        <v>5.01</v>
      </c>
    </row>
    <row r="22" spans="1:1">
      <c r="A22" s="1">
        <v>5.01</v>
      </c>
    </row>
    <row r="23" spans="1:1">
      <c r="A23" s="1">
        <v>4.99</v>
      </c>
    </row>
    <row r="24" spans="1:1">
      <c r="A24" s="1">
        <v>5.0199999999999996</v>
      </c>
    </row>
    <row r="25" spans="1:1">
      <c r="A25" s="1">
        <v>4.99</v>
      </c>
    </row>
    <row r="26" spans="1:1">
      <c r="A26" s="1">
        <v>4.99</v>
      </c>
    </row>
    <row r="27" spans="1:1">
      <c r="A27" s="1">
        <v>4.99</v>
      </c>
    </row>
    <row r="28" spans="1:1">
      <c r="A28" s="1">
        <v>4.99</v>
      </c>
    </row>
    <row r="29" spans="1:1">
      <c r="A29" s="1">
        <v>4.9800000000000004</v>
      </c>
    </row>
    <row r="30" spans="1:1">
      <c r="A30" s="1">
        <v>4.9800000000000004</v>
      </c>
    </row>
    <row r="31" spans="1:1">
      <c r="A31" s="1">
        <v>4.9800000000000004</v>
      </c>
    </row>
    <row r="32" spans="1:1">
      <c r="A32" s="1">
        <v>5</v>
      </c>
    </row>
    <row r="33" spans="1:1">
      <c r="A33" s="1">
        <v>5</v>
      </c>
    </row>
    <row r="34" spans="1:1">
      <c r="A34" s="1">
        <v>4.99</v>
      </c>
    </row>
    <row r="35" spans="1:1">
      <c r="A35" s="1">
        <v>5</v>
      </c>
    </row>
    <row r="36" spans="1:1">
      <c r="A36" s="1">
        <v>5.01</v>
      </c>
    </row>
    <row r="37" spans="1:1">
      <c r="A37" s="1">
        <v>5</v>
      </c>
    </row>
    <row r="38" spans="1:1">
      <c r="A38" s="1">
        <v>5.0199999999999996</v>
      </c>
    </row>
    <row r="39" spans="1:1">
      <c r="A39" s="1">
        <v>5.01</v>
      </c>
    </row>
    <row r="40" spans="1:1">
      <c r="A40" s="1">
        <v>5.0199999999999996</v>
      </c>
    </row>
    <row r="41" spans="1:1">
      <c r="A41" s="1">
        <v>5</v>
      </c>
    </row>
    <row r="42" spans="1:1">
      <c r="A42" s="1">
        <v>4.99</v>
      </c>
    </row>
    <row r="43" spans="1:1">
      <c r="A43" s="1">
        <v>5</v>
      </c>
    </row>
    <row r="44" spans="1:1">
      <c r="A44" s="1">
        <v>4.9800000000000004</v>
      </c>
    </row>
    <row r="45" spans="1:1">
      <c r="A45" s="1">
        <v>5.01</v>
      </c>
    </row>
    <row r="46" spans="1:1">
      <c r="A46" s="1">
        <v>5</v>
      </c>
    </row>
    <row r="47" spans="1:1">
      <c r="A47" s="1">
        <v>4.99</v>
      </c>
    </row>
    <row r="48" spans="1:1">
      <c r="A48" s="1">
        <v>4.99</v>
      </c>
    </row>
    <row r="49" spans="1:1">
      <c r="A49" s="1">
        <v>4.99</v>
      </c>
    </row>
    <row r="50" spans="1:1">
      <c r="A50" s="1">
        <v>4.99</v>
      </c>
    </row>
    <row r="51" spans="1:1">
      <c r="A51" s="1">
        <v>5.0199999999999996</v>
      </c>
    </row>
    <row r="52" spans="1:1">
      <c r="A52" s="1">
        <v>4.99</v>
      </c>
    </row>
    <row r="53" spans="1:1">
      <c r="A53" s="1">
        <v>4.9800000000000004</v>
      </c>
    </row>
    <row r="54" spans="1:1">
      <c r="A54" s="1">
        <v>5</v>
      </c>
    </row>
    <row r="55" spans="1:1">
      <c r="A55" s="1">
        <v>5</v>
      </c>
    </row>
    <row r="56" spans="1:1">
      <c r="A56" s="1">
        <v>5.01</v>
      </c>
    </row>
    <row r="57" spans="1:1">
      <c r="A57" s="1">
        <v>5</v>
      </c>
    </row>
    <row r="58" spans="1:1">
      <c r="A58" s="1">
        <v>5</v>
      </c>
    </row>
    <row r="59" spans="1:1">
      <c r="A59" s="1">
        <v>5.0199999999999996</v>
      </c>
    </row>
    <row r="60" spans="1:1">
      <c r="A60" s="1">
        <v>5</v>
      </c>
    </row>
    <row r="61" spans="1:1">
      <c r="A61" s="1">
        <v>5</v>
      </c>
    </row>
    <row r="62" spans="1:1">
      <c r="A62" s="1">
        <v>5</v>
      </c>
    </row>
    <row r="63" spans="1:1">
      <c r="A63" s="1">
        <v>5.0199999999999996</v>
      </c>
    </row>
    <row r="64" spans="1:1">
      <c r="A64" s="1">
        <v>5</v>
      </c>
    </row>
    <row r="65" spans="1:1">
      <c r="A65" s="1">
        <v>4.99</v>
      </c>
    </row>
    <row r="66" spans="1:1">
      <c r="A66" s="1">
        <v>5.0199999999999996</v>
      </c>
    </row>
    <row r="67" spans="1:1">
      <c r="A67" s="1">
        <v>5</v>
      </c>
    </row>
    <row r="68" spans="1:1">
      <c r="A68" s="1">
        <v>5.01</v>
      </c>
    </row>
    <row r="69" spans="1:1">
      <c r="A69" s="1">
        <v>4.99</v>
      </c>
    </row>
    <row r="70" spans="1:1">
      <c r="A70" s="1">
        <v>5.01</v>
      </c>
    </row>
    <row r="71" spans="1:1">
      <c r="A71" s="1">
        <v>5</v>
      </c>
    </row>
    <row r="72" spans="1:1">
      <c r="A72" s="1">
        <v>5.0199999999999996</v>
      </c>
    </row>
    <row r="73" spans="1:1">
      <c r="A73" s="1">
        <v>4.99</v>
      </c>
    </row>
    <row r="74" spans="1:1">
      <c r="A74" s="1">
        <v>4.9800000000000004</v>
      </c>
    </row>
    <row r="75" spans="1:1">
      <c r="A75" s="1">
        <v>4.9800000000000004</v>
      </c>
    </row>
    <row r="76" spans="1:1">
      <c r="A76" s="1">
        <v>5</v>
      </c>
    </row>
    <row r="77" spans="1:1">
      <c r="A77" s="1">
        <v>5.01</v>
      </c>
    </row>
    <row r="78" spans="1:1">
      <c r="A78" s="1">
        <v>5</v>
      </c>
    </row>
    <row r="79" spans="1:1">
      <c r="A79" s="1">
        <v>4.99</v>
      </c>
    </row>
    <row r="80" spans="1:1">
      <c r="A80" s="1">
        <v>5</v>
      </c>
    </row>
    <row r="81" spans="1:1">
      <c r="A81" s="1">
        <v>5</v>
      </c>
    </row>
    <row r="82" spans="1:1">
      <c r="A82" s="1">
        <v>5</v>
      </c>
    </row>
    <row r="83" spans="1:1">
      <c r="A83" s="1">
        <v>5.01</v>
      </c>
    </row>
    <row r="84" spans="1:1">
      <c r="A84" s="1">
        <v>5</v>
      </c>
    </row>
    <row r="85" spans="1:1">
      <c r="A85" s="1">
        <v>5</v>
      </c>
    </row>
    <row r="86" spans="1:1">
      <c r="A86" s="1">
        <v>5</v>
      </c>
    </row>
    <row r="87" spans="1:1">
      <c r="A87" s="1">
        <v>4.99</v>
      </c>
    </row>
    <row r="88" spans="1:1">
      <c r="A88" s="1">
        <v>5</v>
      </c>
    </row>
    <row r="89" spans="1:1">
      <c r="A89" s="1">
        <v>4.99</v>
      </c>
    </row>
    <row r="90" spans="1:1">
      <c r="A90" s="1">
        <v>4.99</v>
      </c>
    </row>
    <row r="91" spans="1:1">
      <c r="A91" s="1">
        <v>4.99</v>
      </c>
    </row>
    <row r="92" spans="1:1">
      <c r="A92" s="1">
        <v>4.99</v>
      </c>
    </row>
    <row r="93" spans="1:1">
      <c r="A93" s="1">
        <v>4.99</v>
      </c>
    </row>
    <row r="94" spans="1:1">
      <c r="A94" s="1">
        <v>4.99</v>
      </c>
    </row>
    <row r="95" spans="1:1">
      <c r="A95" s="1">
        <v>4.99</v>
      </c>
    </row>
    <row r="96" spans="1:1">
      <c r="A96" s="1">
        <v>5.01</v>
      </c>
    </row>
    <row r="97" spans="1:1">
      <c r="A97" s="1">
        <v>5</v>
      </c>
    </row>
    <row r="98" spans="1:1">
      <c r="A98" s="1">
        <v>5</v>
      </c>
    </row>
    <row r="99" spans="1:1">
      <c r="A99" s="1">
        <v>5</v>
      </c>
    </row>
    <row r="100" spans="1:1">
      <c r="A100" s="1">
        <v>4.99</v>
      </c>
    </row>
    <row r="101" spans="1:1">
      <c r="A101" s="1">
        <v>5.01</v>
      </c>
    </row>
    <row r="102" spans="1:1">
      <c r="A102" s="1">
        <v>5</v>
      </c>
    </row>
    <row r="103" spans="1:1">
      <c r="A103" s="1">
        <v>5</v>
      </c>
    </row>
    <row r="104" spans="1:1">
      <c r="A104" s="1">
        <v>5.01</v>
      </c>
    </row>
    <row r="105" spans="1:1">
      <c r="A105" s="1">
        <v>4.99</v>
      </c>
    </row>
    <row r="106" spans="1:1">
      <c r="A106" s="1">
        <v>5.01</v>
      </c>
    </row>
    <row r="107" spans="1:1">
      <c r="A107" s="1">
        <v>5.01</v>
      </c>
    </row>
    <row r="108" spans="1:1">
      <c r="A108" s="1">
        <v>5.01</v>
      </c>
    </row>
    <row r="109" spans="1:1">
      <c r="A109" s="1">
        <v>5.0199999999999996</v>
      </c>
    </row>
    <row r="110" spans="1:1">
      <c r="A110" s="1">
        <v>5</v>
      </c>
    </row>
    <row r="111" spans="1:1">
      <c r="A111" s="1">
        <v>4.99</v>
      </c>
    </row>
    <row r="112" spans="1:1">
      <c r="A112" s="1">
        <v>5</v>
      </c>
    </row>
    <row r="113" spans="1:1">
      <c r="A113" s="1">
        <v>5.01</v>
      </c>
    </row>
    <row r="114" spans="1:1">
      <c r="A114" s="1">
        <v>5.0199999999999996</v>
      </c>
    </row>
    <row r="115" spans="1:1">
      <c r="A115" s="1">
        <v>5.0199999999999996</v>
      </c>
    </row>
    <row r="116" spans="1:1">
      <c r="A116" s="1">
        <v>5</v>
      </c>
    </row>
    <row r="117" spans="1:1">
      <c r="A117" s="1">
        <v>5</v>
      </c>
    </row>
    <row r="118" spans="1:1">
      <c r="A118" s="1">
        <v>5.01</v>
      </c>
    </row>
    <row r="119" spans="1:1">
      <c r="A119" s="1">
        <v>5</v>
      </c>
    </row>
    <row r="120" spans="1:1">
      <c r="A120" s="1">
        <v>5.0199999999999996</v>
      </c>
    </row>
    <row r="121" spans="1:1">
      <c r="A121" s="1">
        <v>5</v>
      </c>
    </row>
    <row r="122" spans="1:1">
      <c r="A122" s="1">
        <v>4.99</v>
      </c>
    </row>
    <row r="123" spans="1:1">
      <c r="A123" s="1">
        <v>4.99</v>
      </c>
    </row>
    <row r="124" spans="1:1">
      <c r="A124" s="1">
        <v>5.01</v>
      </c>
    </row>
    <row r="125" spans="1:1">
      <c r="A125" s="1">
        <v>5.01</v>
      </c>
    </row>
    <row r="126" spans="1:1">
      <c r="A126" s="1">
        <v>5</v>
      </c>
    </row>
    <row r="127" spans="1:1">
      <c r="A127" s="1">
        <v>5.01</v>
      </c>
    </row>
    <row r="128" spans="1:1">
      <c r="A128" s="1">
        <v>5</v>
      </c>
    </row>
    <row r="129" spans="1:1">
      <c r="A129" s="1">
        <v>5</v>
      </c>
    </row>
    <row r="130" spans="1:1">
      <c r="A130" s="1">
        <v>4.99</v>
      </c>
    </row>
    <row r="131" spans="1:1">
      <c r="A131" s="1">
        <v>5</v>
      </c>
    </row>
    <row r="132" spans="1:1">
      <c r="A132" s="1">
        <v>4.99</v>
      </c>
    </row>
    <row r="133" spans="1:1">
      <c r="A133" s="1">
        <v>5</v>
      </c>
    </row>
    <row r="134" spans="1:1">
      <c r="A134" s="1">
        <v>5</v>
      </c>
    </row>
    <row r="135" spans="1:1">
      <c r="A135" s="1">
        <v>4.99</v>
      </c>
    </row>
    <row r="136" spans="1:1">
      <c r="A136" s="1">
        <v>5</v>
      </c>
    </row>
    <row r="137" spans="1:1">
      <c r="A137" s="1">
        <v>5.01</v>
      </c>
    </row>
    <row r="138" spans="1:1">
      <c r="A138" s="1">
        <v>4.99</v>
      </c>
    </row>
    <row r="139" spans="1:1">
      <c r="A139" s="1">
        <v>4.99</v>
      </c>
    </row>
    <row r="140" spans="1:1">
      <c r="A140" s="1">
        <v>5.01</v>
      </c>
    </row>
    <row r="141" spans="1:1">
      <c r="A141" s="1">
        <v>4.99</v>
      </c>
    </row>
    <row r="142" spans="1:1">
      <c r="A142" s="1">
        <v>5</v>
      </c>
    </row>
    <row r="143" spans="1:1">
      <c r="A143" s="1">
        <v>5</v>
      </c>
    </row>
    <row r="144" spans="1:1">
      <c r="A144" s="1">
        <v>5</v>
      </c>
    </row>
    <row r="145" spans="1:1">
      <c r="A145" s="1">
        <v>5</v>
      </c>
    </row>
    <row r="146" spans="1:1">
      <c r="A146" s="1">
        <v>5.01</v>
      </c>
    </row>
    <row r="147" spans="1:1">
      <c r="A147" s="1">
        <v>5.01</v>
      </c>
    </row>
    <row r="148" spans="1:1">
      <c r="A148" s="1">
        <v>4.99</v>
      </c>
    </row>
    <row r="149" spans="1:1">
      <c r="A149" s="1">
        <v>4.99</v>
      </c>
    </row>
    <row r="150" spans="1:1">
      <c r="A150" s="1">
        <v>4.99</v>
      </c>
    </row>
    <row r="151" spans="1:1">
      <c r="A151" s="1">
        <v>4.99</v>
      </c>
    </row>
    <row r="152" spans="1:1">
      <c r="A152" s="1">
        <v>4.99</v>
      </c>
    </row>
    <row r="153" spans="1:1">
      <c r="A153" s="1">
        <v>5</v>
      </c>
    </row>
    <row r="154" spans="1:1">
      <c r="A154" s="1">
        <v>5.01</v>
      </c>
    </row>
    <row r="155" spans="1:1">
      <c r="A155" s="1">
        <v>5</v>
      </c>
    </row>
    <row r="156" spans="1:1">
      <c r="A156" s="1">
        <v>4.9800000000000004</v>
      </c>
    </row>
    <row r="157" spans="1:1">
      <c r="A157" s="1">
        <v>5</v>
      </c>
    </row>
    <row r="158" spans="1:1">
      <c r="A158" s="1">
        <v>4.99</v>
      </c>
    </row>
    <row r="159" spans="1:1">
      <c r="A159" s="1">
        <v>5</v>
      </c>
    </row>
    <row r="160" spans="1:1">
      <c r="A160" s="1">
        <v>5.01</v>
      </c>
    </row>
    <row r="161" spans="1:1">
      <c r="A161" s="1">
        <v>5.01</v>
      </c>
    </row>
    <row r="162" spans="1:1">
      <c r="A162" s="1">
        <v>5.01</v>
      </c>
    </row>
    <row r="163" spans="1:1">
      <c r="A163" s="1">
        <v>5</v>
      </c>
    </row>
    <row r="164" spans="1:1">
      <c r="A164" s="1">
        <v>4.99</v>
      </c>
    </row>
    <row r="165" spans="1:1">
      <c r="A165" s="1">
        <v>5.01</v>
      </c>
    </row>
    <row r="166" spans="1:1">
      <c r="A166" s="1">
        <v>4.99</v>
      </c>
    </row>
    <row r="167" spans="1:1">
      <c r="A167" s="1">
        <v>5</v>
      </c>
    </row>
    <row r="168" spans="1:1">
      <c r="A168" s="1">
        <v>4.99</v>
      </c>
    </row>
    <row r="169" spans="1:1">
      <c r="A169" s="1">
        <v>4.99</v>
      </c>
    </row>
    <row r="170" spans="1:1">
      <c r="A170" s="1">
        <v>4.99</v>
      </c>
    </row>
    <row r="171" spans="1:1">
      <c r="A171" s="1">
        <v>4.99</v>
      </c>
    </row>
    <row r="172" spans="1:1">
      <c r="A172" s="1">
        <v>5</v>
      </c>
    </row>
    <row r="173" spans="1:1">
      <c r="A173" s="1">
        <v>5.01</v>
      </c>
    </row>
    <row r="174" spans="1:1">
      <c r="A174" s="1">
        <v>5</v>
      </c>
    </row>
    <row r="175" spans="1:1">
      <c r="A175" s="1">
        <v>5</v>
      </c>
    </row>
    <row r="176" spans="1:1">
      <c r="A176" s="1">
        <v>5.01</v>
      </c>
    </row>
    <row r="177" spans="1:1">
      <c r="A177" s="1">
        <v>5.0199999999999996</v>
      </c>
    </row>
    <row r="178" spans="1:1">
      <c r="A178" s="1">
        <v>5</v>
      </c>
    </row>
    <row r="179" spans="1:1">
      <c r="A179" s="1">
        <v>5</v>
      </c>
    </row>
    <row r="180" spans="1:1">
      <c r="A180" s="1">
        <v>5</v>
      </c>
    </row>
    <row r="181" spans="1:1">
      <c r="A181" s="1">
        <v>5</v>
      </c>
    </row>
    <row r="182" spans="1:1">
      <c r="A182" s="1">
        <v>5</v>
      </c>
    </row>
    <row r="183" spans="1:1">
      <c r="A183" s="1">
        <v>5.01</v>
      </c>
    </row>
    <row r="184" spans="1:1">
      <c r="A184" s="1">
        <v>5.01</v>
      </c>
    </row>
    <row r="185" spans="1:1">
      <c r="A185" s="1">
        <v>5.01</v>
      </c>
    </row>
    <row r="186" spans="1:1">
      <c r="A186" s="1">
        <v>5</v>
      </c>
    </row>
    <row r="187" spans="1:1">
      <c r="A187" s="1">
        <v>4.99</v>
      </c>
    </row>
    <row r="188" spans="1:1">
      <c r="A188" s="1">
        <v>4.99</v>
      </c>
    </row>
    <row r="189" spans="1:1">
      <c r="A189" s="1">
        <v>4.99</v>
      </c>
    </row>
    <row r="190" spans="1:1">
      <c r="A190" s="1">
        <v>5.01</v>
      </c>
    </row>
    <row r="191" spans="1:1">
      <c r="A191" s="1">
        <v>5</v>
      </c>
    </row>
    <row r="192" spans="1:1">
      <c r="A192" s="1">
        <v>5.01</v>
      </c>
    </row>
    <row r="193" spans="1:1">
      <c r="A193" s="1">
        <v>5</v>
      </c>
    </row>
    <row r="194" spans="1:1">
      <c r="A194" s="1">
        <v>5.01</v>
      </c>
    </row>
    <row r="195" spans="1:1">
      <c r="A195" s="1">
        <v>5</v>
      </c>
    </row>
    <row r="196" spans="1:1">
      <c r="A196" s="1">
        <v>4.9800000000000004</v>
      </c>
    </row>
    <row r="197" spans="1:1">
      <c r="A197" s="1">
        <v>5.0199999999999996</v>
      </c>
    </row>
    <row r="198" spans="1:1">
      <c r="A198" s="1">
        <v>5</v>
      </c>
    </row>
    <row r="199" spans="1:1">
      <c r="A199" s="1">
        <v>5.0199999999999996</v>
      </c>
    </row>
    <row r="200" spans="1:1">
      <c r="A200" s="1">
        <v>5</v>
      </c>
    </row>
    <row r="201" spans="1:1">
      <c r="A201" s="1">
        <v>5</v>
      </c>
    </row>
    <row r="202" spans="1:1">
      <c r="A202" s="1"/>
    </row>
    <row r="203" spans="1:1">
      <c r="A203" s="1"/>
    </row>
    <row r="204" spans="1:1">
      <c r="A204" s="1"/>
    </row>
    <row r="205" spans="1:1">
      <c r="A205" s="1"/>
    </row>
    <row r="206" spans="1:1">
      <c r="A206" s="1"/>
    </row>
    <row r="207" spans="1:1">
      <c r="A207" s="1"/>
    </row>
    <row r="208" spans="1:1">
      <c r="A208" s="1"/>
    </row>
    <row r="209" spans="1:1">
      <c r="A209" s="1"/>
    </row>
    <row r="210" spans="1:1">
      <c r="A210" s="1"/>
    </row>
    <row r="211" spans="1:1">
      <c r="A211" s="1"/>
    </row>
    <row r="212" spans="1:1">
      <c r="A212" s="1"/>
    </row>
    <row r="213" spans="1:1">
      <c r="A213" s="1"/>
    </row>
    <row r="214" spans="1:1">
      <c r="A214" s="1"/>
    </row>
    <row r="215" spans="1:1">
      <c r="A215" s="1"/>
    </row>
    <row r="216" spans="1:1">
      <c r="A216" s="1"/>
    </row>
    <row r="217" spans="1:1">
      <c r="A217" s="1"/>
    </row>
    <row r="218" spans="1:1">
      <c r="A218" s="1"/>
    </row>
    <row r="219" spans="1:1">
      <c r="A219" s="1"/>
    </row>
    <row r="220" spans="1:1">
      <c r="A220" s="1"/>
    </row>
    <row r="221" spans="1:1">
      <c r="A221" s="1"/>
    </row>
    <row r="222" spans="1:1">
      <c r="A222" s="1"/>
    </row>
    <row r="223" spans="1:1">
      <c r="A223" s="1"/>
    </row>
    <row r="224" spans="1:1">
      <c r="A224" s="1"/>
    </row>
    <row r="225" spans="1:1">
      <c r="A225" s="1"/>
    </row>
    <row r="226" spans="1:1">
      <c r="A226" s="1"/>
    </row>
    <row r="227" spans="1:1">
      <c r="A227" s="1"/>
    </row>
    <row r="228" spans="1:1">
      <c r="A228" s="1"/>
    </row>
    <row r="229" spans="1:1">
      <c r="A229" s="1"/>
    </row>
    <row r="230" spans="1:1">
      <c r="A230" s="1"/>
    </row>
    <row r="231" spans="1:1">
      <c r="A231" s="1"/>
    </row>
    <row r="232" spans="1:1">
      <c r="A232" s="1"/>
    </row>
    <row r="233" spans="1:1">
      <c r="A233" s="1"/>
    </row>
    <row r="234" spans="1:1">
      <c r="A234" s="1"/>
    </row>
    <row r="235" spans="1:1">
      <c r="A235" s="1"/>
    </row>
    <row r="236" spans="1:1">
      <c r="A236" s="1"/>
    </row>
    <row r="237" spans="1:1">
      <c r="A237" s="1"/>
    </row>
    <row r="238" spans="1:1">
      <c r="A238" s="1"/>
    </row>
    <row r="239" spans="1:1">
      <c r="A239" s="1"/>
    </row>
    <row r="240" spans="1:1">
      <c r="A240" s="1"/>
    </row>
    <row r="241" spans="1:1">
      <c r="A241" s="1"/>
    </row>
    <row r="242" spans="1:1">
      <c r="A242" s="1"/>
    </row>
    <row r="243" spans="1:1">
      <c r="A243" s="1"/>
    </row>
    <row r="244" spans="1:1">
      <c r="A244" s="1"/>
    </row>
    <row r="245" spans="1:1">
      <c r="A245" s="1"/>
    </row>
    <row r="246" spans="1:1">
      <c r="A246" s="1"/>
    </row>
    <row r="247" spans="1:1">
      <c r="A247" s="1"/>
    </row>
    <row r="248" spans="1:1">
      <c r="A248" s="1"/>
    </row>
    <row r="249" spans="1:1">
      <c r="A249" s="1"/>
    </row>
    <row r="250" spans="1:1">
      <c r="A250" s="1"/>
    </row>
    <row r="251" spans="1:1">
      <c r="A251" s="1"/>
    </row>
    <row r="252" spans="1:1">
      <c r="A252" s="1"/>
    </row>
    <row r="253" spans="1:1">
      <c r="A253" s="1"/>
    </row>
    <row r="254" spans="1:1">
      <c r="A254" s="1"/>
    </row>
    <row r="255" spans="1:1">
      <c r="A255" s="1"/>
    </row>
    <row r="256" spans="1:1">
      <c r="A256" s="1"/>
    </row>
    <row r="257" spans="1:1">
      <c r="A257" s="1"/>
    </row>
    <row r="258" spans="1:1">
      <c r="A258" s="1"/>
    </row>
    <row r="259" spans="1:1">
      <c r="A259" s="1"/>
    </row>
    <row r="260" spans="1:1">
      <c r="A260" s="1"/>
    </row>
    <row r="261" spans="1:1">
      <c r="A261" s="1"/>
    </row>
    <row r="262" spans="1:1">
      <c r="A262" s="1"/>
    </row>
    <row r="263" spans="1:1">
      <c r="A263" s="1"/>
    </row>
    <row r="264" spans="1:1">
      <c r="A264" s="1"/>
    </row>
    <row r="265" spans="1:1">
      <c r="A265" s="1"/>
    </row>
    <row r="266" spans="1:1">
      <c r="A266" s="1"/>
    </row>
    <row r="267" spans="1:1">
      <c r="A267" s="1"/>
    </row>
    <row r="268" spans="1:1">
      <c r="A268" s="1"/>
    </row>
    <row r="269" spans="1:1">
      <c r="A269" s="1"/>
    </row>
    <row r="270" spans="1:1">
      <c r="A270" s="1"/>
    </row>
    <row r="271" spans="1:1">
      <c r="A271" s="1"/>
    </row>
    <row r="272" spans="1:1">
      <c r="A272" s="1"/>
    </row>
    <row r="273" spans="1:1">
      <c r="A273" s="1"/>
    </row>
    <row r="274" spans="1:1">
      <c r="A274" s="1"/>
    </row>
    <row r="275" spans="1:1">
      <c r="A275" s="1"/>
    </row>
    <row r="276" spans="1:1">
      <c r="A276" s="1"/>
    </row>
    <row r="277" spans="1:1">
      <c r="A277" s="1"/>
    </row>
    <row r="278" spans="1:1">
      <c r="A278" s="1"/>
    </row>
    <row r="279" spans="1:1">
      <c r="A279" s="1"/>
    </row>
    <row r="280" spans="1:1">
      <c r="A280" s="1"/>
    </row>
    <row r="281" spans="1:1">
      <c r="A281" s="1"/>
    </row>
    <row r="282" spans="1:1">
      <c r="A282" s="1"/>
    </row>
    <row r="283" spans="1:1">
      <c r="A283" s="1"/>
    </row>
    <row r="284" spans="1:1">
      <c r="A284" s="1"/>
    </row>
    <row r="285" spans="1:1">
      <c r="A285" s="1"/>
    </row>
    <row r="286" spans="1:1">
      <c r="A286" s="1"/>
    </row>
    <row r="287" spans="1:1">
      <c r="A287" s="1"/>
    </row>
    <row r="288" spans="1:1">
      <c r="A288" s="1"/>
    </row>
    <row r="289" spans="1:1">
      <c r="A289" s="1"/>
    </row>
    <row r="290" spans="1:1">
      <c r="A290" s="1"/>
    </row>
    <row r="291" spans="1:1">
      <c r="A291" s="1"/>
    </row>
    <row r="292" spans="1:1">
      <c r="A292" s="1"/>
    </row>
    <row r="293" spans="1:1">
      <c r="A293" s="1"/>
    </row>
    <row r="294" spans="1:1">
      <c r="A294" s="1"/>
    </row>
    <row r="295" spans="1:1">
      <c r="A295" s="1"/>
    </row>
    <row r="296" spans="1:1">
      <c r="A296" s="1"/>
    </row>
    <row r="297" spans="1:1">
      <c r="A297" s="1"/>
    </row>
    <row r="298" spans="1:1">
      <c r="A298" s="1"/>
    </row>
    <row r="299" spans="1:1">
      <c r="A299" s="1"/>
    </row>
    <row r="300" spans="1:1">
      <c r="A300" s="1"/>
    </row>
    <row r="301" spans="1:1">
      <c r="A301" s="1"/>
    </row>
    <row r="302" spans="1:1">
      <c r="A302" s="1"/>
    </row>
    <row r="303" spans="1:1">
      <c r="A303" s="1"/>
    </row>
    <row r="304" spans="1:1">
      <c r="A304" s="1"/>
    </row>
    <row r="305" spans="1:1">
      <c r="A305" s="1"/>
    </row>
    <row r="306" spans="1:1">
      <c r="A306" s="1"/>
    </row>
    <row r="307" spans="1:1">
      <c r="A307" s="1"/>
    </row>
    <row r="308" spans="1:1">
      <c r="A308" s="1"/>
    </row>
    <row r="309" spans="1:1">
      <c r="A309" s="1"/>
    </row>
    <row r="310" spans="1:1">
      <c r="A310" s="1"/>
    </row>
    <row r="311" spans="1:1">
      <c r="A311" s="1"/>
    </row>
    <row r="312" spans="1:1">
      <c r="A312" s="1"/>
    </row>
    <row r="313" spans="1:1">
      <c r="A313" s="1"/>
    </row>
    <row r="314" spans="1:1">
      <c r="A314" s="1"/>
    </row>
    <row r="315" spans="1:1">
      <c r="A315" s="1"/>
    </row>
    <row r="316" spans="1:1">
      <c r="A316" s="1"/>
    </row>
    <row r="317" spans="1:1">
      <c r="A317" s="1"/>
    </row>
    <row r="318" spans="1:1">
      <c r="A318" s="1"/>
    </row>
    <row r="319" spans="1:1">
      <c r="A319" s="1"/>
    </row>
    <row r="320" spans="1:1">
      <c r="A320" s="1"/>
    </row>
    <row r="321" spans="1:1">
      <c r="A321" s="1"/>
    </row>
    <row r="322" spans="1:1">
      <c r="A322" s="1"/>
    </row>
    <row r="323" spans="1:1">
      <c r="A323" s="1"/>
    </row>
    <row r="324" spans="1:1">
      <c r="A324" s="1"/>
    </row>
    <row r="325" spans="1:1">
      <c r="A325" s="1"/>
    </row>
    <row r="326" spans="1:1">
      <c r="A326" s="1"/>
    </row>
    <row r="327" spans="1:1">
      <c r="A327" s="1"/>
    </row>
    <row r="328" spans="1:1">
      <c r="A328" s="1"/>
    </row>
    <row r="329" spans="1:1">
      <c r="A329" s="1"/>
    </row>
    <row r="330" spans="1:1">
      <c r="A330" s="1"/>
    </row>
    <row r="331" spans="1:1">
      <c r="A331" s="1"/>
    </row>
    <row r="332" spans="1:1">
      <c r="A332" s="1"/>
    </row>
    <row r="333" spans="1:1">
      <c r="A333" s="1"/>
    </row>
    <row r="334" spans="1:1">
      <c r="A334" s="1"/>
    </row>
    <row r="335" spans="1:1">
      <c r="A335" s="1"/>
    </row>
    <row r="336" spans="1:1">
      <c r="A336" s="1"/>
    </row>
    <row r="337" spans="1:1">
      <c r="A337" s="1"/>
    </row>
    <row r="338" spans="1:1">
      <c r="A338" s="1"/>
    </row>
    <row r="339" spans="1:1">
      <c r="A339" s="1"/>
    </row>
    <row r="340" spans="1:1">
      <c r="A340" s="1"/>
    </row>
    <row r="341" spans="1:1">
      <c r="A341" s="1"/>
    </row>
    <row r="342" spans="1:1">
      <c r="A342" s="1"/>
    </row>
    <row r="343" spans="1:1">
      <c r="A343" s="1"/>
    </row>
    <row r="344" spans="1:1">
      <c r="A344" s="1"/>
    </row>
    <row r="345" spans="1:1">
      <c r="A345" s="1"/>
    </row>
    <row r="346" spans="1:1">
      <c r="A346" s="1"/>
    </row>
    <row r="347" spans="1:1">
      <c r="A347" s="1"/>
    </row>
    <row r="348" spans="1:1">
      <c r="A348" s="1"/>
    </row>
    <row r="349" spans="1:1">
      <c r="A349" s="1"/>
    </row>
    <row r="350" spans="1:1">
      <c r="A350" s="1"/>
    </row>
    <row r="351" spans="1:1">
      <c r="A351" s="1"/>
    </row>
    <row r="352" spans="1:1">
      <c r="A352" s="1"/>
    </row>
    <row r="353" spans="1:1">
      <c r="A353" s="1"/>
    </row>
    <row r="354" spans="1:1">
      <c r="A354" s="1"/>
    </row>
    <row r="355" spans="1:1">
      <c r="A355" s="1"/>
    </row>
    <row r="356" spans="1:1">
      <c r="A356" s="1"/>
    </row>
    <row r="357" spans="1:1">
      <c r="A357" s="1"/>
    </row>
    <row r="358" spans="1:1">
      <c r="A358" s="1"/>
    </row>
    <row r="359" spans="1:1">
      <c r="A359" s="1"/>
    </row>
    <row r="360" spans="1:1">
      <c r="A360" s="1"/>
    </row>
    <row r="361" spans="1:1">
      <c r="A361" s="1"/>
    </row>
    <row r="362" spans="1:1">
      <c r="A362" s="1"/>
    </row>
    <row r="363" spans="1:1">
      <c r="A363" s="1"/>
    </row>
    <row r="364" spans="1:1">
      <c r="A364" s="1"/>
    </row>
    <row r="365" spans="1:1">
      <c r="A365" s="1"/>
    </row>
    <row r="366" spans="1:1">
      <c r="A366" s="1"/>
    </row>
    <row r="367" spans="1:1">
      <c r="A367" s="1"/>
    </row>
  </sheetData>
  <pageMargins left="0.7" right="0.7" top="0.75" bottom="0.75" header="0.3" footer="0.3"/>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FC7377-64AE-489E-B63E-88ED6197E5B3}">
  <dimension ref="A1:IS230"/>
  <sheetViews>
    <sheetView workbookViewId="0">
      <selection activeCell="Q1" sqref="Q1:Q14"/>
    </sheetView>
  </sheetViews>
  <sheetFormatPr defaultColWidth="8.85546875" defaultRowHeight="15"/>
  <cols>
    <col min="1" max="16384" width="8.85546875" style="2"/>
  </cols>
  <sheetData>
    <row r="1" spans="1:253">
      <c r="A1" s="1" t="s">
        <v>5</v>
      </c>
      <c r="B1" s="2" t="e">
        <f>AVERAGE(rngforcount)</f>
        <v>#REF!</v>
      </c>
      <c r="D1" s="2">
        <v>125</v>
      </c>
      <c r="G1" s="2" t="s">
        <v>6</v>
      </c>
      <c r="P1" s="11">
        <v>43</v>
      </c>
      <c r="Q1" s="2">
        <v>2</v>
      </c>
      <c r="Z1" s="2">
        <v>49.536000000000001</v>
      </c>
      <c r="IS1" s="2">
        <v>124</v>
      </c>
    </row>
    <row r="2" spans="1:253">
      <c r="A2" s="3">
        <v>43</v>
      </c>
      <c r="B2" s="2" t="e">
        <f>STDEV(rngforcount)</f>
        <v>#REF!</v>
      </c>
      <c r="F2" s="2">
        <v>43</v>
      </c>
      <c r="G2" s="2">
        <v>43</v>
      </c>
      <c r="H2" s="2">
        <v>2</v>
      </c>
      <c r="L2" s="2" t="e">
        <f>SUM(xlrngg1-G2)/100</f>
        <v>#NAME?</v>
      </c>
      <c r="M2" s="11">
        <v>43</v>
      </c>
      <c r="N2" s="2">
        <v>0.9415987299539107</v>
      </c>
      <c r="P2" s="11">
        <v>44</v>
      </c>
      <c r="Q2" s="2">
        <v>3</v>
      </c>
      <c r="Z2" s="6">
        <v>125</v>
      </c>
      <c r="IS2" s="2">
        <f>((1-(95/100))/2)</f>
        <v>2.5000000000000022E-2</v>
      </c>
    </row>
    <row r="3" spans="1:253">
      <c r="A3" s="3">
        <v>43</v>
      </c>
      <c r="D3" s="2">
        <f>ROUND(POWER((16*F4),0.333)+0.5,0)</f>
        <v>13</v>
      </c>
      <c r="E3" s="2">
        <f>ROUND(POWER((16*F4),0.333)+0.5,0)</f>
        <v>13</v>
      </c>
      <c r="F3" s="2">
        <v>56</v>
      </c>
      <c r="G3" s="2">
        <v>44</v>
      </c>
      <c r="H3" s="2">
        <v>3</v>
      </c>
      <c r="M3" s="11">
        <v>43.14</v>
      </c>
      <c r="N3" s="2">
        <v>1.0686127081496923</v>
      </c>
      <c r="P3" s="11">
        <v>45</v>
      </c>
      <c r="Q3" s="2">
        <v>4</v>
      </c>
      <c r="Z3" s="2">
        <v>6192</v>
      </c>
      <c r="IS3" s="2">
        <v>95.070088972345175</v>
      </c>
    </row>
    <row r="4" spans="1:253">
      <c r="A4" s="3">
        <v>44</v>
      </c>
      <c r="D4" s="2">
        <v>1</v>
      </c>
      <c r="F4" s="2">
        <v>125</v>
      </c>
      <c r="G4" s="2">
        <v>45</v>
      </c>
      <c r="H4" s="2">
        <v>4</v>
      </c>
      <c r="M4" s="11">
        <v>43.28</v>
      </c>
      <c r="N4" s="2">
        <v>1.2094417224492258</v>
      </c>
      <c r="P4" s="11">
        <v>46</v>
      </c>
      <c r="Q4" s="2">
        <v>5</v>
      </c>
      <c r="Z4" s="8">
        <v>2.6746841839497577</v>
      </c>
      <c r="IS4" s="2">
        <f>(95/100)+(1-(95/100))/2</f>
        <v>0.97499999999999998</v>
      </c>
    </row>
    <row r="5" spans="1:253">
      <c r="A5" s="3">
        <v>44</v>
      </c>
      <c r="D5" s="2">
        <f>SUM(D3-1)</f>
        <v>12</v>
      </c>
      <c r="F5" s="2">
        <f>SUM(F3-F2)</f>
        <v>13</v>
      </c>
      <c r="G5" s="2">
        <v>46</v>
      </c>
      <c r="H5" s="2">
        <v>5</v>
      </c>
      <c r="M5" s="11">
        <v>43.42</v>
      </c>
      <c r="N5" s="2">
        <v>1.3650850166014328</v>
      </c>
      <c r="P5" s="11">
        <v>47</v>
      </c>
      <c r="Q5" s="2">
        <v>11</v>
      </c>
      <c r="Z5" s="8">
        <v>49.536000000000001</v>
      </c>
      <c r="IS5" s="2">
        <v>156.71410382967218</v>
      </c>
    </row>
    <row r="6" spans="1:253">
      <c r="A6" s="3">
        <v>44</v>
      </c>
      <c r="G6" s="2">
        <v>47</v>
      </c>
      <c r="H6" s="2">
        <v>11</v>
      </c>
      <c r="K6" s="2" t="e">
        <f>MAX(chartrngxl, xlrngn)</f>
        <v>#NAME?</v>
      </c>
      <c r="M6" s="11">
        <v>43.56</v>
      </c>
      <c r="N6" s="2">
        <v>1.5365425613149708</v>
      </c>
      <c r="P6" s="11">
        <v>48</v>
      </c>
      <c r="Q6" s="2">
        <v>17</v>
      </c>
      <c r="Z6" s="6">
        <v>43</v>
      </c>
    </row>
    <row r="7" spans="1:253">
      <c r="A7" s="3">
        <v>45</v>
      </c>
      <c r="D7" s="2">
        <f>(D3-1)</f>
        <v>12</v>
      </c>
      <c r="G7" s="2">
        <v>48</v>
      </c>
      <c r="H7" s="2">
        <v>17</v>
      </c>
      <c r="K7" s="2">
        <v>25.3</v>
      </c>
      <c r="M7" s="11">
        <v>43.7</v>
      </c>
      <c r="N7" s="2">
        <v>1.7248035226747416</v>
      </c>
      <c r="P7" s="11">
        <v>49</v>
      </c>
      <c r="Q7" s="2">
        <v>20</v>
      </c>
      <c r="Z7" s="6">
        <v>48</v>
      </c>
    </row>
    <row r="8" spans="1:253">
      <c r="A8" s="3">
        <v>45</v>
      </c>
      <c r="G8" s="2">
        <v>49</v>
      </c>
      <c r="H8" s="2">
        <v>20</v>
      </c>
      <c r="I8" s="2">
        <f>ABS(SUM(F3-G2))</f>
        <v>13</v>
      </c>
      <c r="M8" s="11">
        <v>43.84</v>
      </c>
      <c r="N8" s="2">
        <v>1.9308334229753401</v>
      </c>
      <c r="P8" s="11">
        <v>50</v>
      </c>
      <c r="Q8" s="2">
        <v>23</v>
      </c>
      <c r="Z8" s="6">
        <v>50</v>
      </c>
    </row>
    <row r="9" spans="1:253">
      <c r="A9" s="3">
        <v>45</v>
      </c>
      <c r="G9" s="2">
        <v>50</v>
      </c>
      <c r="H9" s="2">
        <v>23</v>
      </c>
      <c r="M9" s="11">
        <v>43.980000000000004</v>
      </c>
      <c r="N9" s="2">
        <v>2.1555600533428105</v>
      </c>
      <c r="P9" s="11">
        <v>51</v>
      </c>
      <c r="Q9" s="2">
        <v>14</v>
      </c>
      <c r="Z9" s="6">
        <v>51</v>
      </c>
    </row>
    <row r="10" spans="1:253">
      <c r="A10" s="3">
        <v>45</v>
      </c>
      <c r="G10" s="2">
        <v>51</v>
      </c>
      <c r="H10" s="2">
        <v>14</v>
      </c>
      <c r="M10" s="11">
        <v>44.120000000000005</v>
      </c>
      <c r="N10" s="2">
        <v>2.3998582301746194</v>
      </c>
      <c r="P10" s="11">
        <v>52</v>
      </c>
      <c r="Q10" s="2">
        <v>8</v>
      </c>
      <c r="Z10" s="2">
        <v>43</v>
      </c>
    </row>
    <row r="11" spans="1:253">
      <c r="A11" s="3">
        <v>46</v>
      </c>
      <c r="G11" s="2">
        <v>52</v>
      </c>
      <c r="H11" s="2">
        <v>8</v>
      </c>
      <c r="M11" s="11">
        <v>44.260000000000005</v>
      </c>
      <c r="N11" s="2">
        <v>2.6645335219503017</v>
      </c>
      <c r="P11" s="11">
        <v>53</v>
      </c>
      <c r="Q11" s="2">
        <v>7</v>
      </c>
      <c r="Z11" s="2">
        <v>56</v>
      </c>
    </row>
    <row r="12" spans="1:253">
      <c r="A12" s="3">
        <v>46</v>
      </c>
      <c r="C12" s="2">
        <f>G3-G2</f>
        <v>1</v>
      </c>
      <c r="G12" s="2">
        <v>53</v>
      </c>
      <c r="H12" s="2">
        <v>7</v>
      </c>
      <c r="M12" s="11">
        <v>44.400000000000006</v>
      </c>
      <c r="N12" s="2">
        <v>2.9503051086787684</v>
      </c>
      <c r="P12" s="11">
        <v>54</v>
      </c>
      <c r="Q12" s="2">
        <v>6</v>
      </c>
      <c r="Z12" s="8">
        <v>2.3791910115868715</v>
      </c>
    </row>
    <row r="13" spans="1:253">
      <c r="A13" s="3">
        <v>46</v>
      </c>
      <c r="C13" s="2" t="e">
        <f>SUM(chartrngxl)</f>
        <v>#NAME?</v>
      </c>
      <c r="G13" s="2">
        <v>54</v>
      </c>
      <c r="H13" s="2">
        <v>6</v>
      </c>
      <c r="M13" s="11">
        <v>44.540000000000006</v>
      </c>
      <c r="N13" s="2">
        <v>3.2577879723658332</v>
      </c>
      <c r="P13" s="11">
        <v>55</v>
      </c>
      <c r="Q13" s="2">
        <v>4</v>
      </c>
      <c r="Z13" s="8">
        <v>3.0546496188231838</v>
      </c>
    </row>
    <row r="14" spans="1:253">
      <c r="A14" s="3">
        <v>46</v>
      </c>
      <c r="G14" s="2">
        <v>55</v>
      </c>
      <c r="H14" s="2">
        <v>4</v>
      </c>
      <c r="M14" s="11">
        <v>44.680000000000007</v>
      </c>
      <c r="N14" s="2">
        <v>3.5874746525163905</v>
      </c>
      <c r="P14" s="11">
        <v>56</v>
      </c>
      <c r="Q14" s="2">
        <v>1</v>
      </c>
      <c r="Z14" s="8">
        <v>49.062494786673831</v>
      </c>
    </row>
    <row r="15" spans="1:253">
      <c r="A15" s="3">
        <v>46</v>
      </c>
      <c r="G15" s="2">
        <v>56</v>
      </c>
      <c r="H15" s="2">
        <v>1</v>
      </c>
      <c r="J15" s="2" t="e">
        <f>SUM(chartrngxl)</f>
        <v>#NAME?</v>
      </c>
      <c r="M15" s="11">
        <v>44.820000000000007</v>
      </c>
      <c r="N15" s="2">
        <v>3.9397168348532561</v>
      </c>
      <c r="P15" s="11" t="e">
        <f>SUM(xlrngg+L11)</f>
        <v>#REF!</v>
      </c>
      <c r="Z15" s="8">
        <v>50.009505213326172</v>
      </c>
    </row>
    <row r="16" spans="1:253">
      <c r="A16" s="3">
        <v>47</v>
      </c>
      <c r="G16" s="2" t="e">
        <f>SUM(xlrngg+C12)</f>
        <v>#REF!</v>
      </c>
      <c r="M16" s="11">
        <v>44.960000000000008</v>
      </c>
      <c r="N16" s="2">
        <v>4.31470707309622</v>
      </c>
    </row>
    <row r="17" spans="1:14">
      <c r="A17" s="3">
        <v>47</v>
      </c>
      <c r="M17" s="11">
        <v>45.100000000000009</v>
      </c>
      <c r="N17" s="2">
        <v>4.712460971718528</v>
      </c>
    </row>
    <row r="18" spans="1:14">
      <c r="A18" s="3">
        <v>47</v>
      </c>
      <c r="M18" s="11">
        <v>45.240000000000009</v>
      </c>
      <c r="N18" s="2">
        <v>5.1328001809919455</v>
      </c>
    </row>
    <row r="19" spans="1:14">
      <c r="A19" s="3">
        <v>47</v>
      </c>
      <c r="M19" s="11">
        <v>45.38000000000001</v>
      </c>
      <c r="N19" s="2">
        <v>5.5753365732779434</v>
      </c>
    </row>
    <row r="20" spans="1:14">
      <c r="A20" s="3">
        <v>47</v>
      </c>
      <c r="F20" s="2" t="e">
        <f>SUM(endxlrnge-A2)</f>
        <v>#REF!</v>
      </c>
      <c r="M20" s="11">
        <v>45.52000000000001</v>
      </c>
      <c r="N20" s="2">
        <v>6.0394579804128909</v>
      </c>
    </row>
    <row r="21" spans="1:14">
      <c r="A21" s="3">
        <v>47</v>
      </c>
      <c r="F21" s="2">
        <v>42.999999999999901</v>
      </c>
      <c r="M21" s="11">
        <v>45.660000000000011</v>
      </c>
      <c r="N21" s="2">
        <v>6.5243158752582397</v>
      </c>
    </row>
    <row r="22" spans="1:14">
      <c r="A22" s="3">
        <v>47</v>
      </c>
      <c r="F22" s="2">
        <v>44</v>
      </c>
      <c r="M22" s="11">
        <v>45.800000000000011</v>
      </c>
      <c r="N22" s="2">
        <v>7.0288153752662401</v>
      </c>
    </row>
    <row r="23" spans="1:14">
      <c r="A23" s="3">
        <v>47</v>
      </c>
      <c r="F23" s="2">
        <f>ROUNDUP(D4,30)</f>
        <v>1</v>
      </c>
      <c r="M23" s="11">
        <v>45.940000000000012</v>
      </c>
      <c r="N23" s="2">
        <v>7.551607931642037</v>
      </c>
    </row>
    <row r="24" spans="1:14">
      <c r="A24" s="3">
        <v>47</v>
      </c>
      <c r="M24" s="11">
        <v>46.080000000000013</v>
      </c>
      <c r="N24" s="2">
        <v>8.091087043964329</v>
      </c>
    </row>
    <row r="25" spans="1:14">
      <c r="A25" s="3">
        <v>47</v>
      </c>
      <c r="B25" s="5" t="s">
        <v>7</v>
      </c>
      <c r="M25" s="11">
        <v>46.220000000000013</v>
      </c>
      <c r="N25" s="2">
        <v>8.6453873067937383</v>
      </c>
    </row>
    <row r="26" spans="1:14">
      <c r="A26" s="3">
        <v>47</v>
      </c>
      <c r="B26" s="5" t="s">
        <v>8</v>
      </c>
      <c r="M26" s="11">
        <v>46.360000000000014</v>
      </c>
      <c r="N26" s="2">
        <v>9.2123870519447593</v>
      </c>
    </row>
    <row r="27" spans="1:14">
      <c r="A27" s="3">
        <v>48</v>
      </c>
      <c r="B27" s="5" t="s">
        <v>9</v>
      </c>
      <c r="M27" s="11">
        <v>46.500000000000014</v>
      </c>
      <c r="N27" s="2">
        <v>9.7897147980945807</v>
      </c>
    </row>
    <row r="28" spans="1:14">
      <c r="A28" s="3">
        <v>48</v>
      </c>
      <c r="B28" s="5" t="s">
        <v>10</v>
      </c>
      <c r="M28" s="11">
        <v>46.640000000000015</v>
      </c>
      <c r="N28" s="2">
        <v>10.37475965890706</v>
      </c>
    </row>
    <row r="29" spans="1:14">
      <c r="A29" s="3">
        <v>48</v>
      </c>
      <c r="B29" s="5" t="s">
        <v>11</v>
      </c>
      <c r="M29" s="11">
        <v>46.780000000000015</v>
      </c>
      <c r="N29" s="2">
        <v>10.964685792806327</v>
      </c>
    </row>
    <row r="30" spans="1:14">
      <c r="A30" s="3">
        <v>48</v>
      </c>
      <c r="B30" s="5" t="s">
        <v>12</v>
      </c>
      <c r="M30" s="11">
        <v>46.920000000000016</v>
      </c>
      <c r="N30" s="2">
        <v>11.55645090316259</v>
      </c>
    </row>
    <row r="31" spans="1:14">
      <c r="A31" s="3">
        <v>48</v>
      </c>
      <c r="B31" s="5" t="s">
        <v>13</v>
      </c>
      <c r="M31" s="11">
        <v>47.060000000000016</v>
      </c>
      <c r="N31" s="2">
        <v>12.146828718431504</v>
      </c>
    </row>
    <row r="32" spans="1:14">
      <c r="A32" s="3">
        <v>48</v>
      </c>
      <c r="B32" s="5" t="s">
        <v>14</v>
      </c>
      <c r="M32" s="11">
        <v>47.200000000000017</v>
      </c>
      <c r="N32" s="2">
        <v>12.732435299425719</v>
      </c>
    </row>
    <row r="33" spans="1:30">
      <c r="A33" s="3">
        <v>48</v>
      </c>
      <c r="B33" s="5" t="s">
        <v>15</v>
      </c>
      <c r="M33" s="11">
        <v>47.340000000000018</v>
      </c>
      <c r="N33" s="2">
        <v>13.309758937290219</v>
      </c>
    </row>
    <row r="34" spans="1:30">
      <c r="A34" s="3">
        <v>48</v>
      </c>
      <c r="B34" s="5" t="s">
        <v>16</v>
      </c>
      <c r="M34" s="11">
        <v>47.480000000000018</v>
      </c>
      <c r="N34" s="2">
        <v>13.875193322942071</v>
      </c>
    </row>
    <row r="35" spans="1:30">
      <c r="A35" s="3">
        <v>48</v>
      </c>
      <c r="B35" s="5" t="s">
        <v>17</v>
      </c>
      <c r="M35" s="11">
        <v>47.620000000000019</v>
      </c>
      <c r="N35" s="2">
        <v>14.425073588847937</v>
      </c>
    </row>
    <row r="36" spans="1:30">
      <c r="A36" s="3">
        <v>48</v>
      </c>
      <c r="B36" s="5">
        <v>1.021285016926484</v>
      </c>
      <c r="M36" s="11">
        <v>47.760000000000019</v>
      </c>
      <c r="N36" s="2">
        <v>14.955714749203372</v>
      </c>
    </row>
    <row r="37" spans="1:30">
      <c r="A37" s="3">
        <v>48</v>
      </c>
      <c r="B37" s="9">
        <v>1.0535555530932062E-2</v>
      </c>
      <c r="M37" s="11">
        <v>47.90000000000002</v>
      </c>
      <c r="N37" s="2">
        <v>15.463451996962778</v>
      </c>
    </row>
    <row r="38" spans="1:30">
      <c r="A38" s="3">
        <v>48</v>
      </c>
      <c r="M38" s="11">
        <v>48.04000000000002</v>
      </c>
      <c r="N38" s="2">
        <v>15.944682257759538</v>
      </c>
    </row>
    <row r="39" spans="1:30" ht="360">
      <c r="A39" s="3">
        <v>48</v>
      </c>
      <c r="M39" s="11">
        <v>48.180000000000021</v>
      </c>
      <c r="N39" s="2">
        <v>16.395906353392235</v>
      </c>
      <c r="AD39" s="10" t="s">
        <v>18</v>
      </c>
    </row>
    <row r="40" spans="1:30" ht="300">
      <c r="A40" s="3">
        <v>48</v>
      </c>
      <c r="M40" s="11">
        <v>48.320000000000022</v>
      </c>
      <c r="N40" s="2">
        <v>16.813771092841414</v>
      </c>
      <c r="AD40" s="10" t="s">
        <v>19</v>
      </c>
    </row>
    <row r="41" spans="1:30">
      <c r="A41" s="3">
        <v>48</v>
      </c>
      <c r="M41" s="11">
        <v>48.460000000000022</v>
      </c>
      <c r="N41" s="2">
        <v>17.195110588035483</v>
      </c>
    </row>
    <row r="42" spans="1:30">
      <c r="A42" s="3">
        <v>48</v>
      </c>
      <c r="M42" s="11">
        <v>48.600000000000023</v>
      </c>
      <c r="N42" s="2">
        <v>17.536986085775151</v>
      </c>
    </row>
    <row r="43" spans="1:30">
      <c r="A43" s="3">
        <v>48</v>
      </c>
      <c r="M43" s="11">
        <v>48.740000000000023</v>
      </c>
      <c r="N43" s="2">
        <v>17.836723616940652</v>
      </c>
    </row>
    <row r="44" spans="1:30">
      <c r="A44" s="3">
        <v>49</v>
      </c>
      <c r="M44" s="11">
        <v>48.880000000000024</v>
      </c>
      <c r="N44" s="2">
        <v>18.091948789520288</v>
      </c>
    </row>
    <row r="45" spans="1:30">
      <c r="A45" s="3">
        <v>49</v>
      </c>
      <c r="M45" s="11">
        <v>49.020000000000024</v>
      </c>
      <c r="N45" s="2">
        <v>18.300618092857604</v>
      </c>
    </row>
    <row r="46" spans="1:30">
      <c r="A46" s="3">
        <v>49</v>
      </c>
      <c r="M46" s="11">
        <v>49.160000000000025</v>
      </c>
      <c r="N46" s="2">
        <v>18.461046136132918</v>
      </c>
    </row>
    <row r="47" spans="1:30">
      <c r="A47" s="3">
        <v>49</v>
      </c>
      <c r="M47" s="11">
        <v>49.300000000000026</v>
      </c>
      <c r="N47" s="2">
        <v>18.571928313366467</v>
      </c>
    </row>
    <row r="48" spans="1:30">
      <c r="A48" s="3">
        <v>49</v>
      </c>
      <c r="M48" s="11">
        <v>49.440000000000026</v>
      </c>
      <c r="N48" s="2">
        <v>18.63235846865549</v>
      </c>
    </row>
    <row r="49" spans="1:14">
      <c r="A49" s="3">
        <v>49</v>
      </c>
      <c r="M49" s="11">
        <v>49.580000000000027</v>
      </c>
      <c r="N49" s="2">
        <v>18.641841227080636</v>
      </c>
    </row>
    <row r="50" spans="1:14">
      <c r="A50" s="3">
        <v>49</v>
      </c>
      <c r="M50" s="11">
        <v>49.720000000000027</v>
      </c>
      <c r="N50" s="2">
        <v>18.600298756579331</v>
      </c>
    </row>
    <row r="51" spans="1:14">
      <c r="A51" s="3">
        <v>49</v>
      </c>
      <c r="M51" s="11">
        <v>49.860000000000028</v>
      </c>
      <c r="N51" s="2">
        <v>18.50807183168434</v>
      </c>
    </row>
    <row r="52" spans="1:14">
      <c r="A52" s="3">
        <v>49</v>
      </c>
      <c r="M52" s="11">
        <v>50.000000000000028</v>
      </c>
      <c r="N52" s="2">
        <v>18.365915178792509</v>
      </c>
    </row>
    <row r="53" spans="1:14">
      <c r="A53" s="3">
        <v>49</v>
      </c>
      <c r="M53" s="11">
        <v>50.140000000000029</v>
      </c>
      <c r="N53" s="2">
        <v>18.174987191894978</v>
      </c>
    </row>
    <row r="54" spans="1:14">
      <c r="A54" s="3">
        <v>49</v>
      </c>
      <c r="M54" s="11">
        <v>50.28000000000003</v>
      </c>
      <c r="N54" s="2">
        <v>17.936834214783651</v>
      </c>
    </row>
    <row r="55" spans="1:14">
      <c r="A55" s="3">
        <v>49</v>
      </c>
      <c r="M55" s="11">
        <v>50.42000000000003</v>
      </c>
      <c r="N55" s="2">
        <v>17.653369688033486</v>
      </c>
    </row>
    <row r="56" spans="1:14">
      <c r="A56" s="3">
        <v>49</v>
      </c>
      <c r="M56" s="11">
        <v>50.560000000000031</v>
      </c>
      <c r="N56" s="2">
        <v>17.326848554072559</v>
      </c>
    </row>
    <row r="57" spans="1:14">
      <c r="A57" s="3">
        <v>49</v>
      </c>
      <c r="M57" s="11">
        <v>50.700000000000031</v>
      </c>
      <c r="N57" s="2">
        <v>16.95983739913607</v>
      </c>
    </row>
    <row r="58" spans="1:14">
      <c r="A58" s="3">
        <v>49</v>
      </c>
      <c r="M58" s="11">
        <v>50.840000000000032</v>
      </c>
      <c r="N58" s="2">
        <v>16.555180884881128</v>
      </c>
    </row>
    <row r="59" spans="1:14">
      <c r="A59" s="3">
        <v>49</v>
      </c>
      <c r="M59" s="11">
        <v>50.980000000000032</v>
      </c>
      <c r="N59" s="2">
        <v>16.115965083279523</v>
      </c>
    </row>
    <row r="60" spans="1:14">
      <c r="A60" s="3">
        <v>49</v>
      </c>
      <c r="M60" s="11">
        <v>51.120000000000033</v>
      </c>
      <c r="N60" s="2">
        <v>15.645478374849565</v>
      </c>
    </row>
    <row r="61" spans="1:14">
      <c r="A61" s="3">
        <v>49</v>
      </c>
      <c r="M61" s="11">
        <v>51.260000000000034</v>
      </c>
      <c r="N61" s="2">
        <v>15.147170601491634</v>
      </c>
    </row>
    <row r="62" spans="1:14">
      <c r="A62" s="3">
        <v>49</v>
      </c>
      <c r="M62" s="11">
        <v>51.400000000000034</v>
      </c>
      <c r="N62" s="2">
        <v>14.624611180740336</v>
      </c>
    </row>
    <row r="63" spans="1:14">
      <c r="A63" s="3">
        <v>49</v>
      </c>
      <c r="M63" s="11">
        <v>51.540000000000035</v>
      </c>
      <c r="N63" s="2">
        <v>14.081446888156165</v>
      </c>
    </row>
    <row r="64" spans="1:14">
      <c r="A64" s="3">
        <v>50</v>
      </c>
      <c r="M64" s="11">
        <v>51.680000000000035</v>
      </c>
      <c r="N64" s="2">
        <v>13.521359999287679</v>
      </c>
    </row>
    <row r="65" spans="1:14">
      <c r="A65" s="3">
        <v>50</v>
      </c>
      <c r="M65" s="11">
        <v>51.820000000000036</v>
      </c>
      <c r="N65" s="2">
        <v>12.948027452975158</v>
      </c>
    </row>
    <row r="66" spans="1:14">
      <c r="A66" s="3">
        <v>50</v>
      </c>
      <c r="M66" s="11">
        <v>51.960000000000036</v>
      </c>
      <c r="N66" s="2">
        <v>12.365081654929257</v>
      </c>
    </row>
    <row r="67" spans="1:14">
      <c r="A67" s="3">
        <v>50</v>
      </c>
      <c r="M67" s="11">
        <v>52.100000000000037</v>
      </c>
      <c r="N67" s="2">
        <v>11.776073486007865</v>
      </c>
    </row>
    <row r="68" spans="1:14">
      <c r="A68" s="3">
        <v>50</v>
      </c>
      <c r="M68" s="11">
        <v>52.240000000000038</v>
      </c>
      <c r="N68" s="2">
        <v>11.184438015191507</v>
      </c>
    </row>
    <row r="69" spans="1:14">
      <c r="A69" s="3">
        <v>50</v>
      </c>
      <c r="M69" s="11">
        <v>52.380000000000038</v>
      </c>
      <c r="N69" s="2">
        <v>10.593463344877463</v>
      </c>
    </row>
    <row r="70" spans="1:14">
      <c r="A70" s="3">
        <v>50</v>
      </c>
      <c r="M70" s="11">
        <v>52.520000000000039</v>
      </c>
      <c r="N70" s="2">
        <v>10.00626293786074</v>
      </c>
    </row>
    <row r="71" spans="1:14">
      <c r="A71" s="3">
        <v>50</v>
      </c>
      <c r="M71" s="11">
        <v>52.660000000000039</v>
      </c>
      <c r="N71" s="2">
        <v>9.425751693393785</v>
      </c>
    </row>
    <row r="72" spans="1:14">
      <c r="A72" s="3">
        <v>50</v>
      </c>
      <c r="M72" s="11">
        <v>52.80000000000004</v>
      </c>
      <c r="N72" s="2">
        <v>8.8546259561614988</v>
      </c>
    </row>
    <row r="73" spans="1:14">
      <c r="A73" s="3">
        <v>50</v>
      </c>
      <c r="M73" s="11">
        <v>52.94000000000004</v>
      </c>
      <c r="N73" s="2">
        <v>8.2953475589528196</v>
      </c>
    </row>
    <row r="74" spans="1:14">
      <c r="A74" s="3">
        <v>50</v>
      </c>
      <c r="M74" s="11">
        <v>53.080000000000041</v>
      </c>
      <c r="N74" s="2">
        <v>7.7501319192118361</v>
      </c>
    </row>
    <row r="75" spans="1:14">
      <c r="A75" s="3">
        <v>50</v>
      </c>
      <c r="M75" s="11">
        <v>53.220000000000041</v>
      </c>
      <c r="N75" s="2">
        <v>7.2209401332926086</v>
      </c>
    </row>
    <row r="76" spans="1:14">
      <c r="A76" s="3">
        <v>50</v>
      </c>
      <c r="M76" s="11">
        <v>53.360000000000042</v>
      </c>
      <c r="N76" s="2">
        <v>6.7094749416909423</v>
      </c>
    </row>
    <row r="77" spans="1:14">
      <c r="A77" s="3">
        <v>50</v>
      </c>
      <c r="M77" s="11">
        <v>53.500000000000043</v>
      </c>
      <c r="N77" s="2">
        <v>6.2171803751021866</v>
      </c>
    </row>
    <row r="78" spans="1:14">
      <c r="A78" s="3">
        <v>50</v>
      </c>
      <c r="M78" s="11">
        <v>53.640000000000043</v>
      </c>
      <c r="N78" s="2">
        <v>5.7452448359051793</v>
      </c>
    </row>
    <row r="79" spans="1:14">
      <c r="A79" s="3">
        <v>50</v>
      </c>
      <c r="M79" s="11">
        <v>53.780000000000044</v>
      </c>
      <c r="N79" s="2">
        <v>5.2946073233624542</v>
      </c>
    </row>
    <row r="80" spans="1:14">
      <c r="A80" s="3">
        <v>50</v>
      </c>
      <c r="M80" s="11">
        <v>53.920000000000044</v>
      </c>
      <c r="N80" s="2">
        <v>4.8659664739321782</v>
      </c>
    </row>
    <row r="81" spans="1:29">
      <c r="A81" s="3">
        <v>50</v>
      </c>
      <c r="M81" s="11">
        <v>54.060000000000045</v>
      </c>
      <c r="N81" s="2">
        <v>4.4597920608035606</v>
      </c>
    </row>
    <row r="82" spans="1:29">
      <c r="A82" s="3">
        <v>50</v>
      </c>
      <c r="M82" s="11">
        <v>54.200000000000045</v>
      </c>
      <c r="N82" s="2">
        <v>4.0763385790228588</v>
      </c>
    </row>
    <row r="83" spans="1:29">
      <c r="A83" s="3">
        <v>50</v>
      </c>
      <c r="M83" s="11">
        <v>54.340000000000046</v>
      </c>
      <c r="N83" s="2">
        <v>3.7156605340559863</v>
      </c>
    </row>
    <row r="84" spans="1:29">
      <c r="A84" s="3">
        <v>50</v>
      </c>
      <c r="M84" s="11">
        <v>54.480000000000047</v>
      </c>
      <c r="N84" s="2">
        <v>3.3776290518028893</v>
      </c>
    </row>
    <row r="85" spans="1:29">
      <c r="A85" s="3">
        <v>50</v>
      </c>
      <c r="M85" s="11">
        <v>54.620000000000047</v>
      </c>
      <c r="N85" s="2">
        <v>3.0619494362213731</v>
      </c>
    </row>
    <row r="86" spans="1:29">
      <c r="A86" s="3">
        <v>50</v>
      </c>
      <c r="M86" s="11">
        <v>54.760000000000048</v>
      </c>
      <c r="N86" s="2">
        <v>2.768179315968462</v>
      </c>
    </row>
    <row r="87" spans="1:29">
      <c r="A87" s="3">
        <v>51</v>
      </c>
      <c r="M87" s="11">
        <v>54.900000000000048</v>
      </c>
      <c r="N87" s="2">
        <v>2.4957470428486919</v>
      </c>
    </row>
    <row r="88" spans="1:29">
      <c r="A88" s="3">
        <v>51</v>
      </c>
      <c r="M88" s="11">
        <v>55.040000000000049</v>
      </c>
      <c r="N88" s="2">
        <v>2.2439700313212589</v>
      </c>
    </row>
    <row r="89" spans="1:29">
      <c r="A89" s="3">
        <v>51</v>
      </c>
      <c r="M89" s="11">
        <v>55.180000000000049</v>
      </c>
      <c r="N89" s="2">
        <v>2.0120727587742797</v>
      </c>
    </row>
    <row r="90" spans="1:29">
      <c r="A90" s="3">
        <v>51</v>
      </c>
      <c r="M90" s="11">
        <v>55.32000000000005</v>
      </c>
      <c r="N90" s="2">
        <v>1.7992041796356468</v>
      </c>
    </row>
    <row r="91" spans="1:29">
      <c r="A91" s="3">
        <v>51</v>
      </c>
      <c r="M91" s="11">
        <v>55.460000000000051</v>
      </c>
      <c r="N91" s="2">
        <v>1.6044543415953307</v>
      </c>
    </row>
    <row r="92" spans="1:29">
      <c r="A92" s="3">
        <v>51</v>
      </c>
      <c r="M92" s="11">
        <v>55.600000000000051</v>
      </c>
      <c r="N92" s="2">
        <v>1.4268700282597928</v>
      </c>
      <c r="AC92" s="2">
        <v>48</v>
      </c>
    </row>
    <row r="93" spans="1:29">
      <c r="A93" s="3">
        <v>51</v>
      </c>
      <c r="M93" s="11">
        <v>55.740000000000052</v>
      </c>
      <c r="N93" s="2">
        <v>1.2654692885204302</v>
      </c>
      <c r="AC93" s="2">
        <v>50</v>
      </c>
    </row>
    <row r="94" spans="1:29">
      <c r="A94" s="3">
        <v>51</v>
      </c>
      <c r="M94" s="11">
        <v>55.880000000000052</v>
      </c>
      <c r="N94" s="2">
        <v>1.1192547479677724</v>
      </c>
      <c r="AC94" s="2">
        <v>51</v>
      </c>
    </row>
    <row r="95" spans="1:29">
      <c r="A95" s="3">
        <v>51</v>
      </c>
      <c r="M95" s="11">
        <v>56.020000000000053</v>
      </c>
      <c r="N95" s="2">
        <v>0.9872256311049209</v>
      </c>
    </row>
    <row r="96" spans="1:29">
      <c r="A96" s="3">
        <v>51</v>
      </c>
      <c r="M96" s="11">
        <v>56.160000000000053</v>
      </c>
      <c r="N96" s="2">
        <v>0.86838845431070866</v>
      </c>
    </row>
    <row r="97" spans="1:14">
      <c r="A97" s="3">
        <v>51</v>
      </c>
      <c r="M97" s="11">
        <v>56.300000000000054</v>
      </c>
      <c r="N97" s="2">
        <v>0.76176637800123392</v>
      </c>
    </row>
    <row r="98" spans="1:14">
      <c r="A98" s="3">
        <v>51</v>
      </c>
      <c r="M98" s="11">
        <v>56.440000000000055</v>
      </c>
      <c r="N98" s="2">
        <v>0.66640723188686213</v>
      </c>
    </row>
    <row r="99" spans="1:14">
      <c r="A99" s="3">
        <v>51</v>
      </c>
      <c r="M99" s="11">
        <v>56.580000000000055</v>
      </c>
      <c r="N99" s="2">
        <v>0.58139024938833106</v>
      </c>
    </row>
    <row r="100" spans="1:14">
      <c r="A100" s="3">
        <v>51</v>
      </c>
      <c r="M100" s="11">
        <v>56.720000000000056</v>
      </c>
      <c r="N100" s="2">
        <v>0.50583156603924517</v>
      </c>
    </row>
    <row r="101" spans="1:14">
      <c r="A101" s="3">
        <v>52</v>
      </c>
      <c r="M101" s="11">
        <v>56.860000000000056</v>
      </c>
      <c r="N101" s="2">
        <v>0.43888855204398092</v>
      </c>
    </row>
    <row r="102" spans="1:14">
      <c r="A102" s="3">
        <v>52</v>
      </c>
      <c r="M102" s="11">
        <v>57.000000000000057</v>
      </c>
      <c r="N102" s="2">
        <v>0.37976306115031105</v>
      </c>
    </row>
    <row r="103" spans="1:14">
      <c r="A103" s="3">
        <v>52</v>
      </c>
    </row>
    <row r="104" spans="1:14">
      <c r="A104" s="3">
        <v>52</v>
      </c>
    </row>
    <row r="105" spans="1:14">
      <c r="A105" s="3">
        <v>52</v>
      </c>
    </row>
    <row r="106" spans="1:14">
      <c r="A106" s="3">
        <v>52</v>
      </c>
    </row>
    <row r="107" spans="1:14">
      <c r="A107" s="3">
        <v>52</v>
      </c>
    </row>
    <row r="108" spans="1:14">
      <c r="A108" s="3">
        <v>52</v>
      </c>
    </row>
    <row r="109" spans="1:14">
      <c r="A109" s="3">
        <v>53</v>
      </c>
    </row>
    <row r="110" spans="1:14">
      <c r="A110" s="3">
        <v>53</v>
      </c>
    </row>
    <row r="111" spans="1:14">
      <c r="A111" s="3">
        <v>53</v>
      </c>
    </row>
    <row r="112" spans="1:14">
      <c r="A112" s="3">
        <v>53</v>
      </c>
    </row>
    <row r="113" spans="1:1">
      <c r="A113" s="3">
        <v>53</v>
      </c>
    </row>
    <row r="114" spans="1:1">
      <c r="A114" s="3">
        <v>53</v>
      </c>
    </row>
    <row r="115" spans="1:1">
      <c r="A115" s="3">
        <v>53</v>
      </c>
    </row>
    <row r="116" spans="1:1">
      <c r="A116" s="3">
        <v>54</v>
      </c>
    </row>
    <row r="117" spans="1:1">
      <c r="A117" s="3">
        <v>54</v>
      </c>
    </row>
    <row r="118" spans="1:1">
      <c r="A118" s="3">
        <v>54</v>
      </c>
    </row>
    <row r="119" spans="1:1">
      <c r="A119" s="3">
        <v>54</v>
      </c>
    </row>
    <row r="120" spans="1:1">
      <c r="A120" s="3">
        <v>54</v>
      </c>
    </row>
    <row r="121" spans="1:1">
      <c r="A121" s="3">
        <v>54</v>
      </c>
    </row>
    <row r="122" spans="1:1">
      <c r="A122" s="3">
        <v>55</v>
      </c>
    </row>
    <row r="123" spans="1:1">
      <c r="A123" s="3">
        <v>55</v>
      </c>
    </row>
    <row r="124" spans="1:1">
      <c r="A124" s="3">
        <v>55</v>
      </c>
    </row>
    <row r="125" spans="1:1">
      <c r="A125" s="3">
        <v>55</v>
      </c>
    </row>
    <row r="126" spans="1:1">
      <c r="A126" s="3">
        <v>56</v>
      </c>
    </row>
    <row r="127" spans="1:1">
      <c r="A127" s="1"/>
    </row>
    <row r="128" spans="1:1">
      <c r="A128" s="1"/>
    </row>
    <row r="129" spans="1:2">
      <c r="A129" s="1"/>
    </row>
    <row r="130" spans="1:2">
      <c r="A130" s="1"/>
    </row>
    <row r="131" spans="1:2">
      <c r="A131" s="1"/>
    </row>
    <row r="132" spans="1:2">
      <c r="A132" s="1"/>
    </row>
    <row r="133" spans="1:2">
      <c r="A133" s="1"/>
    </row>
    <row r="134" spans="1:2">
      <c r="A134" s="1"/>
    </row>
    <row r="135" spans="1:2">
      <c r="A135" s="1"/>
    </row>
    <row r="136" spans="1:2">
      <c r="A136" s="5"/>
      <c r="B136" s="5"/>
    </row>
    <row r="137" spans="1:2">
      <c r="A137" s="5"/>
      <c r="B137" s="5"/>
    </row>
    <row r="138" spans="1:2">
      <c r="A138" s="7"/>
      <c r="B138" s="5"/>
    </row>
    <row r="139" spans="1:2">
      <c r="A139" s="1"/>
    </row>
    <row r="140" spans="1:2">
      <c r="A140" s="1"/>
    </row>
    <row r="141" spans="1:2">
      <c r="A141" s="1"/>
    </row>
    <row r="142" spans="1:2">
      <c r="A142" s="1"/>
    </row>
    <row r="143" spans="1:2">
      <c r="A143" s="1"/>
    </row>
    <row r="144" spans="1:2">
      <c r="A144" s="1"/>
    </row>
    <row r="145" spans="1:1">
      <c r="A145" s="1"/>
    </row>
    <row r="146" spans="1:1">
      <c r="A146" s="1"/>
    </row>
    <row r="147" spans="1:1">
      <c r="A147" s="1"/>
    </row>
    <row r="148" spans="1:1">
      <c r="A148" s="1"/>
    </row>
    <row r="149" spans="1:1">
      <c r="A149" s="1"/>
    </row>
    <row r="150" spans="1:1">
      <c r="A150" s="1"/>
    </row>
    <row r="151" spans="1:1">
      <c r="A151" s="1"/>
    </row>
    <row r="152" spans="1:1">
      <c r="A152" s="1"/>
    </row>
    <row r="153" spans="1:1">
      <c r="A153" s="1"/>
    </row>
    <row r="154" spans="1:1">
      <c r="A154" s="1"/>
    </row>
    <row r="155" spans="1:1">
      <c r="A155" s="1"/>
    </row>
    <row r="156" spans="1:1">
      <c r="A156" s="1"/>
    </row>
    <row r="157" spans="1:1">
      <c r="A157" s="1"/>
    </row>
    <row r="158" spans="1:1">
      <c r="A158" s="1"/>
    </row>
    <row r="159" spans="1:1">
      <c r="A159" s="1"/>
    </row>
    <row r="160" spans="1:1">
      <c r="A160" s="1"/>
    </row>
    <row r="161" spans="1:1">
      <c r="A161" s="1"/>
    </row>
    <row r="162" spans="1:1">
      <c r="A162" s="1"/>
    </row>
    <row r="163" spans="1:1">
      <c r="A163" s="1"/>
    </row>
    <row r="164" spans="1:1">
      <c r="A164" s="1"/>
    </row>
    <row r="165" spans="1:1">
      <c r="A165" s="1"/>
    </row>
    <row r="166" spans="1:1">
      <c r="A166" s="1"/>
    </row>
    <row r="167" spans="1:1">
      <c r="A167" s="1"/>
    </row>
    <row r="168" spans="1:1">
      <c r="A168" s="1"/>
    </row>
    <row r="169" spans="1:1">
      <c r="A169" s="1"/>
    </row>
    <row r="170" spans="1:1">
      <c r="A170" s="1"/>
    </row>
    <row r="171" spans="1:1">
      <c r="A171" s="1"/>
    </row>
    <row r="172" spans="1:1">
      <c r="A172" s="1"/>
    </row>
    <row r="173" spans="1:1">
      <c r="A173" s="1"/>
    </row>
    <row r="174" spans="1:1">
      <c r="A174" s="1"/>
    </row>
    <row r="175" spans="1:1">
      <c r="A175" s="1"/>
    </row>
    <row r="176" spans="1:1">
      <c r="A176" s="1"/>
    </row>
    <row r="177" spans="1:1">
      <c r="A177" s="1"/>
    </row>
    <row r="178" spans="1:1">
      <c r="A178" s="1"/>
    </row>
    <row r="179" spans="1:1">
      <c r="A179" s="1"/>
    </row>
    <row r="180" spans="1:1">
      <c r="A180" s="1"/>
    </row>
    <row r="181" spans="1:1">
      <c r="A181" s="1"/>
    </row>
    <row r="182" spans="1:1">
      <c r="A182" s="1"/>
    </row>
    <row r="183" spans="1:1">
      <c r="A183" s="1"/>
    </row>
    <row r="184" spans="1:1">
      <c r="A184" s="1"/>
    </row>
    <row r="185" spans="1:1">
      <c r="A185" s="1"/>
    </row>
    <row r="186" spans="1:1">
      <c r="A186" s="1"/>
    </row>
    <row r="187" spans="1:1">
      <c r="A187" s="1"/>
    </row>
    <row r="188" spans="1:1">
      <c r="A188" s="1"/>
    </row>
    <row r="189" spans="1:1">
      <c r="A189" s="1"/>
    </row>
    <row r="190" spans="1:1">
      <c r="A190" s="1"/>
    </row>
    <row r="191" spans="1:1">
      <c r="A191" s="1"/>
    </row>
    <row r="192" spans="1:1">
      <c r="A192" s="1"/>
    </row>
    <row r="193" spans="1:1">
      <c r="A193" s="1"/>
    </row>
    <row r="194" spans="1:1">
      <c r="A194" s="1"/>
    </row>
    <row r="195" spans="1:1">
      <c r="A195" s="1"/>
    </row>
    <row r="196" spans="1:1">
      <c r="A196" s="1"/>
    </row>
    <row r="197" spans="1:1">
      <c r="A197" s="1"/>
    </row>
    <row r="198" spans="1:1">
      <c r="A198" s="1"/>
    </row>
    <row r="199" spans="1:1">
      <c r="A199" s="1"/>
    </row>
    <row r="200" spans="1:1">
      <c r="A200" s="1"/>
    </row>
    <row r="201" spans="1:1">
      <c r="A201" s="1"/>
    </row>
    <row r="202" spans="1:1">
      <c r="A202" s="1"/>
    </row>
    <row r="203" spans="1:1">
      <c r="A203" s="1"/>
    </row>
    <row r="204" spans="1:1">
      <c r="A204" s="1"/>
    </row>
    <row r="205" spans="1:1">
      <c r="A205" s="1"/>
    </row>
    <row r="206" spans="1:1">
      <c r="A206" s="1"/>
    </row>
    <row r="207" spans="1:1">
      <c r="A207" s="1"/>
    </row>
    <row r="208" spans="1:1">
      <c r="A208" s="1"/>
    </row>
    <row r="209" spans="1:1">
      <c r="A209" s="1"/>
    </row>
    <row r="210" spans="1:1">
      <c r="A210" s="1"/>
    </row>
    <row r="211" spans="1:1">
      <c r="A211" s="1"/>
    </row>
    <row r="212" spans="1:1">
      <c r="A212" s="1"/>
    </row>
    <row r="213" spans="1:1">
      <c r="A213" s="1"/>
    </row>
    <row r="214" spans="1:1">
      <c r="A214" s="1"/>
    </row>
    <row r="215" spans="1:1">
      <c r="A215" s="1"/>
    </row>
    <row r="216" spans="1:1">
      <c r="A216" s="1"/>
    </row>
    <row r="217" spans="1:1">
      <c r="A217" s="1"/>
    </row>
    <row r="218" spans="1:1">
      <c r="A218" s="1"/>
    </row>
    <row r="219" spans="1:1">
      <c r="A219" s="1"/>
    </row>
    <row r="220" spans="1:1">
      <c r="A220" s="1"/>
    </row>
    <row r="221" spans="1:1">
      <c r="A221" s="1"/>
    </row>
    <row r="222" spans="1:1">
      <c r="A222" s="1"/>
    </row>
    <row r="223" spans="1:1">
      <c r="A223" s="1"/>
    </row>
    <row r="224" spans="1:1">
      <c r="A224" s="1"/>
    </row>
    <row r="225" spans="1:1">
      <c r="A225" s="1"/>
    </row>
    <row r="226" spans="1:1">
      <c r="A226" s="1"/>
    </row>
    <row r="227" spans="1:1">
      <c r="A227" s="1"/>
    </row>
    <row r="228" spans="1:1">
      <c r="A228" s="1"/>
    </row>
    <row r="229" spans="1:1">
      <c r="A229" s="1"/>
    </row>
    <row r="230" spans="1:1">
      <c r="A230" s="1"/>
    </row>
  </sheetData>
  <sortState xmlns:xlrd2="http://schemas.microsoft.com/office/spreadsheetml/2017/richdata2" ref="A2:A126">
    <sortCondition ref="A2"/>
  </sortState>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2ADAD2-CFBB-4936-90DF-3FC717DDB9D1}">
  <dimension ref="A1:IS230"/>
  <sheetViews>
    <sheetView workbookViewId="0"/>
  </sheetViews>
  <sheetFormatPr defaultColWidth="8.85546875" defaultRowHeight="15"/>
  <cols>
    <col min="1" max="17" width="8.85546875" style="2"/>
    <col min="18" max="18" width="200.7109375" style="2" customWidth="1"/>
    <col min="19" max="16384" width="8.85546875" style="2"/>
  </cols>
  <sheetData>
    <row r="1" spans="1:253">
      <c r="A1" s="1" t="s">
        <v>5</v>
      </c>
      <c r="B1" s="2" t="e">
        <f>AVERAGE(rngforcount)</f>
        <v>#REF!</v>
      </c>
      <c r="D1" s="2">
        <v>125</v>
      </c>
      <c r="G1" s="2" t="s">
        <v>6</v>
      </c>
      <c r="P1" s="11">
        <v>43</v>
      </c>
      <c r="Q1" s="2">
        <v>2</v>
      </c>
      <c r="Z1" s="2">
        <v>49.536000000000001</v>
      </c>
      <c r="IS1" s="2">
        <v>124</v>
      </c>
    </row>
    <row r="2" spans="1:253">
      <c r="A2" s="3">
        <v>43</v>
      </c>
      <c r="B2" s="2" t="e">
        <f>STDEV(rngforcount)</f>
        <v>#REF!</v>
      </c>
      <c r="F2" s="2">
        <v>43</v>
      </c>
      <c r="G2" s="2">
        <v>43</v>
      </c>
      <c r="H2" s="2">
        <v>2</v>
      </c>
      <c r="L2" s="2" t="e">
        <f>SUM(xlrngg1-G2)/100</f>
        <v>#NAME?</v>
      </c>
      <c r="M2" s="11">
        <v>43</v>
      </c>
      <c r="N2" s="2">
        <v>0.9415987299539107</v>
      </c>
      <c r="P2" s="11">
        <v>44</v>
      </c>
      <c r="Q2" s="2">
        <v>3</v>
      </c>
      <c r="Z2" s="6">
        <v>125</v>
      </c>
      <c r="IS2" s="2">
        <f>((1-(95/100))/2)</f>
        <v>2.5000000000000022E-2</v>
      </c>
    </row>
    <row r="3" spans="1:253">
      <c r="A3" s="3">
        <v>43</v>
      </c>
      <c r="D3" s="2">
        <f>ROUND(POWER((16*F4),0.333)+0.5,0)</f>
        <v>13</v>
      </c>
      <c r="E3" s="2">
        <f>ROUND(POWER((16*F4),0.333)+0.5,0)</f>
        <v>13</v>
      </c>
      <c r="F3" s="2">
        <v>56</v>
      </c>
      <c r="G3" s="2">
        <v>44</v>
      </c>
      <c r="H3" s="2">
        <v>3</v>
      </c>
      <c r="M3" s="11">
        <v>43.14</v>
      </c>
      <c r="N3" s="2">
        <v>1.0686127081496923</v>
      </c>
      <c r="P3" s="11">
        <v>45</v>
      </c>
      <c r="Q3" s="2">
        <v>4</v>
      </c>
      <c r="Z3" s="2">
        <v>6192</v>
      </c>
      <c r="IS3" s="2">
        <v>95.070088972345175</v>
      </c>
    </row>
    <row r="4" spans="1:253">
      <c r="A4" s="3">
        <v>44</v>
      </c>
      <c r="D4" s="2">
        <v>1</v>
      </c>
      <c r="F4" s="2">
        <v>125</v>
      </c>
      <c r="G4" s="2">
        <v>45</v>
      </c>
      <c r="H4" s="2">
        <v>4</v>
      </c>
      <c r="M4" s="11">
        <v>43.28</v>
      </c>
      <c r="N4" s="2">
        <v>1.2094417224492258</v>
      </c>
      <c r="P4" s="11">
        <v>46</v>
      </c>
      <c r="Q4" s="2">
        <v>5</v>
      </c>
      <c r="Z4" s="8">
        <v>2.6746841839497577</v>
      </c>
      <c r="IS4" s="2">
        <f>(95/100)+(1-(95/100))/2</f>
        <v>0.97499999999999998</v>
      </c>
    </row>
    <row r="5" spans="1:253">
      <c r="A5" s="3">
        <v>44</v>
      </c>
      <c r="D5" s="2">
        <f>SUM(D3-1)</f>
        <v>12</v>
      </c>
      <c r="F5" s="2">
        <f>SUM(F3-F2)</f>
        <v>13</v>
      </c>
      <c r="G5" s="2">
        <v>46</v>
      </c>
      <c r="H5" s="2">
        <v>5</v>
      </c>
      <c r="M5" s="11">
        <v>43.42</v>
      </c>
      <c r="N5" s="2">
        <v>1.3650850166014328</v>
      </c>
      <c r="P5" s="11">
        <v>47</v>
      </c>
      <c r="Q5" s="2">
        <v>11</v>
      </c>
      <c r="Z5" s="8">
        <v>49.536000000000001</v>
      </c>
      <c r="IS5" s="2">
        <v>156.71410382967218</v>
      </c>
    </row>
    <row r="6" spans="1:253">
      <c r="A6" s="3">
        <v>44</v>
      </c>
      <c r="G6" s="2">
        <v>47</v>
      </c>
      <c r="H6" s="2">
        <v>11</v>
      </c>
      <c r="K6" s="2" t="e">
        <f>MAX(chartrngxl, xlrngn)</f>
        <v>#NAME?</v>
      </c>
      <c r="M6" s="11">
        <v>43.56</v>
      </c>
      <c r="N6" s="2">
        <v>1.5365425613149708</v>
      </c>
      <c r="P6" s="11">
        <v>48</v>
      </c>
      <c r="Q6" s="2">
        <v>17</v>
      </c>
      <c r="Z6" s="6">
        <v>43</v>
      </c>
    </row>
    <row r="7" spans="1:253">
      <c r="A7" s="3">
        <v>45</v>
      </c>
      <c r="D7" s="2">
        <f>(D3-1)</f>
        <v>12</v>
      </c>
      <c r="G7" s="2">
        <v>48</v>
      </c>
      <c r="H7" s="2">
        <v>17</v>
      </c>
      <c r="K7" s="2">
        <v>25.3</v>
      </c>
      <c r="M7" s="11">
        <v>43.7</v>
      </c>
      <c r="N7" s="2">
        <v>1.7248035226747416</v>
      </c>
      <c r="P7" s="11">
        <v>49</v>
      </c>
      <c r="Q7" s="2">
        <v>20</v>
      </c>
      <c r="Z7" s="6">
        <v>48</v>
      </c>
    </row>
    <row r="8" spans="1:253">
      <c r="A8" s="3">
        <v>45</v>
      </c>
      <c r="G8" s="2">
        <v>49</v>
      </c>
      <c r="H8" s="2">
        <v>20</v>
      </c>
      <c r="I8" s="2">
        <f>ABS(SUM(F3-G2))</f>
        <v>13</v>
      </c>
      <c r="M8" s="11">
        <v>43.84</v>
      </c>
      <c r="N8" s="2">
        <v>1.9308334229753401</v>
      </c>
      <c r="P8" s="11">
        <v>50</v>
      </c>
      <c r="Q8" s="2">
        <v>23</v>
      </c>
      <c r="Z8" s="6">
        <v>50</v>
      </c>
    </row>
    <row r="9" spans="1:253">
      <c r="A9" s="3">
        <v>45</v>
      </c>
      <c r="G9" s="2">
        <v>50</v>
      </c>
      <c r="H9" s="2">
        <v>23</v>
      </c>
      <c r="M9" s="11">
        <v>43.980000000000004</v>
      </c>
      <c r="N9" s="2">
        <v>2.1555600533428105</v>
      </c>
      <c r="P9" s="11">
        <v>51</v>
      </c>
      <c r="Q9" s="2">
        <v>14</v>
      </c>
      <c r="Z9" s="6">
        <v>51</v>
      </c>
    </row>
    <row r="10" spans="1:253">
      <c r="A10" s="3">
        <v>45</v>
      </c>
      <c r="G10" s="2">
        <v>51</v>
      </c>
      <c r="H10" s="2">
        <v>14</v>
      </c>
      <c r="M10" s="11">
        <v>44.120000000000005</v>
      </c>
      <c r="N10" s="2">
        <v>2.3998582301746194</v>
      </c>
      <c r="P10" s="11">
        <v>52</v>
      </c>
      <c r="Q10" s="2">
        <v>8</v>
      </c>
      <c r="Z10" s="2">
        <v>43</v>
      </c>
    </row>
    <row r="11" spans="1:253">
      <c r="A11" s="3">
        <v>46</v>
      </c>
      <c r="G11" s="2">
        <v>52</v>
      </c>
      <c r="H11" s="2">
        <v>8</v>
      </c>
      <c r="M11" s="11">
        <v>44.260000000000005</v>
      </c>
      <c r="N11" s="2">
        <v>2.6645335219503017</v>
      </c>
      <c r="P11" s="11">
        <v>53</v>
      </c>
      <c r="Q11" s="2">
        <v>7</v>
      </c>
      <c r="Z11" s="2">
        <v>56</v>
      </c>
    </row>
    <row r="12" spans="1:253">
      <c r="A12" s="3">
        <v>46</v>
      </c>
      <c r="C12" s="2">
        <f>G3-G2</f>
        <v>1</v>
      </c>
      <c r="G12" s="2">
        <v>53</v>
      </c>
      <c r="H12" s="2">
        <v>7</v>
      </c>
      <c r="M12" s="11">
        <v>44.400000000000006</v>
      </c>
      <c r="N12" s="2">
        <v>2.9503051086787684</v>
      </c>
      <c r="P12" s="11">
        <v>54</v>
      </c>
      <c r="Q12" s="2">
        <v>6</v>
      </c>
      <c r="Z12" s="8">
        <v>2.3791910115868715</v>
      </c>
    </row>
    <row r="13" spans="1:253">
      <c r="A13" s="3">
        <v>46</v>
      </c>
      <c r="C13" s="2" t="e">
        <f>SUM(chartrngxl)</f>
        <v>#NAME?</v>
      </c>
      <c r="G13" s="2">
        <v>54</v>
      </c>
      <c r="H13" s="2">
        <v>6</v>
      </c>
      <c r="M13" s="11">
        <v>44.540000000000006</v>
      </c>
      <c r="N13" s="2">
        <v>3.2577879723658332</v>
      </c>
      <c r="P13" s="11">
        <v>55</v>
      </c>
      <c r="Q13" s="2">
        <v>4</v>
      </c>
      <c r="Z13" s="8">
        <v>3.0546496188231838</v>
      </c>
    </row>
    <row r="14" spans="1:253">
      <c r="A14" s="3">
        <v>46</v>
      </c>
      <c r="G14" s="2">
        <v>55</v>
      </c>
      <c r="H14" s="2">
        <v>4</v>
      </c>
      <c r="M14" s="11">
        <v>44.680000000000007</v>
      </c>
      <c r="N14" s="2">
        <v>3.5874746525163905</v>
      </c>
      <c r="P14" s="11">
        <v>56</v>
      </c>
      <c r="Q14" s="2">
        <v>1</v>
      </c>
      <c r="Z14" s="8">
        <v>49.062494786673831</v>
      </c>
    </row>
    <row r="15" spans="1:253">
      <c r="A15" s="3">
        <v>46</v>
      </c>
      <c r="G15" s="2">
        <v>56</v>
      </c>
      <c r="H15" s="2">
        <v>1</v>
      </c>
      <c r="J15" s="2" t="e">
        <f>SUM(chartrngxl)</f>
        <v>#NAME?</v>
      </c>
      <c r="M15" s="11">
        <v>44.820000000000007</v>
      </c>
      <c r="N15" s="2">
        <v>3.9397168348532561</v>
      </c>
      <c r="P15" s="11" t="e">
        <f>SUM(xlrngg+L11)</f>
        <v>#REF!</v>
      </c>
      <c r="Z15" s="8">
        <v>50.009505213326172</v>
      </c>
    </row>
    <row r="16" spans="1:253">
      <c r="A16" s="3">
        <v>47</v>
      </c>
      <c r="G16" s="2" t="e">
        <f>SUM(xlrngg+C12)</f>
        <v>#REF!</v>
      </c>
      <c r="M16" s="11">
        <v>44.960000000000008</v>
      </c>
      <c r="N16" s="2">
        <v>4.31470707309622</v>
      </c>
    </row>
    <row r="17" spans="1:14">
      <c r="A17" s="3">
        <v>47</v>
      </c>
      <c r="M17" s="11">
        <v>45.100000000000009</v>
      </c>
      <c r="N17" s="2">
        <v>4.712460971718528</v>
      </c>
    </row>
    <row r="18" spans="1:14">
      <c r="A18" s="3">
        <v>47</v>
      </c>
      <c r="M18" s="11">
        <v>45.240000000000009</v>
      </c>
      <c r="N18" s="2">
        <v>5.1328001809919455</v>
      </c>
    </row>
    <row r="19" spans="1:14">
      <c r="A19" s="3">
        <v>47</v>
      </c>
      <c r="M19" s="11">
        <v>45.38000000000001</v>
      </c>
      <c r="N19" s="2">
        <v>5.5753365732779434</v>
      </c>
    </row>
    <row r="20" spans="1:14">
      <c r="A20" s="3">
        <v>47</v>
      </c>
      <c r="F20" s="2" t="e">
        <f>SUM(endxlrnge-A2)</f>
        <v>#REF!</v>
      </c>
      <c r="M20" s="11">
        <v>45.52000000000001</v>
      </c>
      <c r="N20" s="2">
        <v>6.0394579804128909</v>
      </c>
    </row>
    <row r="21" spans="1:14">
      <c r="A21" s="3">
        <v>47</v>
      </c>
      <c r="F21" s="2">
        <v>42.999999999999901</v>
      </c>
      <c r="M21" s="11">
        <v>45.660000000000011</v>
      </c>
      <c r="N21" s="2">
        <v>6.5243158752582397</v>
      </c>
    </row>
    <row r="22" spans="1:14">
      <c r="A22" s="3">
        <v>47</v>
      </c>
      <c r="F22" s="2">
        <v>44</v>
      </c>
      <c r="M22" s="11">
        <v>45.800000000000011</v>
      </c>
      <c r="N22" s="2">
        <v>7.0288153752662401</v>
      </c>
    </row>
    <row r="23" spans="1:14">
      <c r="A23" s="3">
        <v>47</v>
      </c>
      <c r="F23" s="2">
        <f>ROUNDUP(D4,30)</f>
        <v>1</v>
      </c>
      <c r="M23" s="11">
        <v>45.940000000000012</v>
      </c>
      <c r="N23" s="2">
        <v>7.551607931642037</v>
      </c>
    </row>
    <row r="24" spans="1:14">
      <c r="A24" s="3">
        <v>47</v>
      </c>
      <c r="M24" s="11">
        <v>46.080000000000013</v>
      </c>
      <c r="N24" s="2">
        <v>8.091087043964329</v>
      </c>
    </row>
    <row r="25" spans="1:14">
      <c r="A25" s="3">
        <v>47</v>
      </c>
      <c r="B25" s="5" t="s">
        <v>7</v>
      </c>
      <c r="M25" s="11">
        <v>46.220000000000013</v>
      </c>
      <c r="N25" s="2">
        <v>8.6453873067937383</v>
      </c>
    </row>
    <row r="26" spans="1:14">
      <c r="A26" s="3">
        <v>47</v>
      </c>
      <c r="B26" s="5" t="s">
        <v>8</v>
      </c>
      <c r="M26" s="11">
        <v>46.360000000000014</v>
      </c>
      <c r="N26" s="2">
        <v>9.2123870519447593</v>
      </c>
    </row>
    <row r="27" spans="1:14">
      <c r="A27" s="3">
        <v>48</v>
      </c>
      <c r="B27" s="5" t="s">
        <v>9</v>
      </c>
      <c r="M27" s="11">
        <v>46.500000000000014</v>
      </c>
      <c r="N27" s="2">
        <v>9.7897147980945807</v>
      </c>
    </row>
    <row r="28" spans="1:14">
      <c r="A28" s="3">
        <v>48</v>
      </c>
      <c r="B28" s="5" t="s">
        <v>10</v>
      </c>
      <c r="M28" s="11">
        <v>46.640000000000015</v>
      </c>
      <c r="N28" s="2">
        <v>10.37475965890706</v>
      </c>
    </row>
    <row r="29" spans="1:14">
      <c r="A29" s="3">
        <v>48</v>
      </c>
      <c r="B29" s="5" t="s">
        <v>11</v>
      </c>
      <c r="M29" s="11">
        <v>46.780000000000015</v>
      </c>
      <c r="N29" s="2">
        <v>10.964685792806327</v>
      </c>
    </row>
    <row r="30" spans="1:14">
      <c r="A30" s="3">
        <v>48</v>
      </c>
      <c r="B30" s="5" t="s">
        <v>12</v>
      </c>
      <c r="M30" s="11">
        <v>46.920000000000016</v>
      </c>
      <c r="N30" s="2">
        <v>11.55645090316259</v>
      </c>
    </row>
    <row r="31" spans="1:14">
      <c r="A31" s="3">
        <v>48</v>
      </c>
      <c r="B31" s="5" t="s">
        <v>13</v>
      </c>
      <c r="M31" s="11">
        <v>47.060000000000016</v>
      </c>
      <c r="N31" s="2">
        <v>12.146828718431504</v>
      </c>
    </row>
    <row r="32" spans="1:14">
      <c r="A32" s="3">
        <v>48</v>
      </c>
      <c r="B32" s="5" t="s">
        <v>14</v>
      </c>
      <c r="M32" s="11">
        <v>47.200000000000017</v>
      </c>
      <c r="N32" s="2">
        <v>12.732435299425719</v>
      </c>
    </row>
    <row r="33" spans="1:30">
      <c r="A33" s="3">
        <v>48</v>
      </c>
      <c r="B33" s="5" t="s">
        <v>15</v>
      </c>
      <c r="M33" s="11">
        <v>47.340000000000018</v>
      </c>
      <c r="N33" s="2">
        <v>13.309758937290219</v>
      </c>
    </row>
    <row r="34" spans="1:30">
      <c r="A34" s="3">
        <v>48</v>
      </c>
      <c r="B34" s="5" t="s">
        <v>16</v>
      </c>
      <c r="M34" s="11">
        <v>47.480000000000018</v>
      </c>
      <c r="N34" s="2">
        <v>13.875193322942071</v>
      </c>
    </row>
    <row r="35" spans="1:30">
      <c r="A35" s="3">
        <v>48</v>
      </c>
      <c r="B35" s="5" t="s">
        <v>17</v>
      </c>
      <c r="M35" s="11">
        <v>47.620000000000019</v>
      </c>
      <c r="N35" s="2">
        <v>14.425073588847937</v>
      </c>
    </row>
    <row r="36" spans="1:30">
      <c r="A36" s="3">
        <v>48</v>
      </c>
      <c r="B36" s="5">
        <v>1.021285016926484</v>
      </c>
      <c r="M36" s="11">
        <v>47.760000000000019</v>
      </c>
      <c r="N36" s="2">
        <v>14.955714749203372</v>
      </c>
    </row>
    <row r="37" spans="1:30">
      <c r="A37" s="3">
        <v>48</v>
      </c>
      <c r="B37" s="9">
        <v>1.0535555530932062E-2</v>
      </c>
      <c r="M37" s="11">
        <v>47.90000000000002</v>
      </c>
      <c r="N37" s="2">
        <v>15.463451996962778</v>
      </c>
    </row>
    <row r="38" spans="1:30">
      <c r="A38" s="3">
        <v>48</v>
      </c>
      <c r="M38" s="11">
        <v>48.04000000000002</v>
      </c>
      <c r="N38" s="2">
        <v>15.944682257759538</v>
      </c>
    </row>
    <row r="39" spans="1:30" ht="360">
      <c r="A39" s="3">
        <v>48</v>
      </c>
      <c r="M39" s="11">
        <v>48.180000000000021</v>
      </c>
      <c r="N39" s="2">
        <v>16.395906353392235</v>
      </c>
      <c r="AD39" s="10" t="s">
        <v>18</v>
      </c>
    </row>
    <row r="40" spans="1:30" ht="300">
      <c r="A40" s="3">
        <v>48</v>
      </c>
      <c r="M40" s="11">
        <v>48.320000000000022</v>
      </c>
      <c r="N40" s="2">
        <v>16.813771092841414</v>
      </c>
      <c r="AD40" s="10" t="s">
        <v>19</v>
      </c>
    </row>
    <row r="41" spans="1:30">
      <c r="A41" s="3">
        <v>48</v>
      </c>
      <c r="M41" s="11">
        <v>48.460000000000022</v>
      </c>
      <c r="N41" s="2">
        <v>17.195110588035483</v>
      </c>
    </row>
    <row r="42" spans="1:30">
      <c r="A42" s="3">
        <v>48</v>
      </c>
      <c r="M42" s="11">
        <v>48.600000000000023</v>
      </c>
      <c r="N42" s="2">
        <v>17.536986085775151</v>
      </c>
    </row>
    <row r="43" spans="1:30">
      <c r="A43" s="3">
        <v>48</v>
      </c>
      <c r="M43" s="11">
        <v>48.740000000000023</v>
      </c>
      <c r="N43" s="2">
        <v>17.836723616940652</v>
      </c>
    </row>
    <row r="44" spans="1:30">
      <c r="A44" s="3">
        <v>49</v>
      </c>
      <c r="M44" s="11">
        <v>48.880000000000024</v>
      </c>
      <c r="N44" s="2">
        <v>18.091948789520288</v>
      </c>
    </row>
    <row r="45" spans="1:30">
      <c r="A45" s="3">
        <v>49</v>
      </c>
      <c r="M45" s="11">
        <v>49.020000000000024</v>
      </c>
      <c r="N45" s="2">
        <v>18.300618092857604</v>
      </c>
    </row>
    <row r="46" spans="1:30">
      <c r="A46" s="3">
        <v>49</v>
      </c>
      <c r="M46" s="11">
        <v>49.160000000000025</v>
      </c>
      <c r="N46" s="2">
        <v>18.461046136132918</v>
      </c>
    </row>
    <row r="47" spans="1:30">
      <c r="A47" s="3">
        <v>49</v>
      </c>
      <c r="M47" s="11">
        <v>49.300000000000026</v>
      </c>
      <c r="N47" s="2">
        <v>18.571928313366467</v>
      </c>
    </row>
    <row r="48" spans="1:30">
      <c r="A48" s="3">
        <v>49</v>
      </c>
      <c r="M48" s="11">
        <v>49.440000000000026</v>
      </c>
      <c r="N48" s="2">
        <v>18.63235846865549</v>
      </c>
    </row>
    <row r="49" spans="1:14">
      <c r="A49" s="3">
        <v>49</v>
      </c>
      <c r="M49" s="11">
        <v>49.580000000000027</v>
      </c>
      <c r="N49" s="2">
        <v>18.641841227080636</v>
      </c>
    </row>
    <row r="50" spans="1:14">
      <c r="A50" s="3">
        <v>49</v>
      </c>
      <c r="M50" s="11">
        <v>49.720000000000027</v>
      </c>
      <c r="N50" s="2">
        <v>18.600298756579331</v>
      </c>
    </row>
    <row r="51" spans="1:14">
      <c r="A51" s="3">
        <v>49</v>
      </c>
      <c r="M51" s="11">
        <v>49.860000000000028</v>
      </c>
      <c r="N51" s="2">
        <v>18.50807183168434</v>
      </c>
    </row>
    <row r="52" spans="1:14">
      <c r="A52" s="3">
        <v>49</v>
      </c>
      <c r="M52" s="11">
        <v>50.000000000000028</v>
      </c>
      <c r="N52" s="2">
        <v>18.365915178792509</v>
      </c>
    </row>
    <row r="53" spans="1:14">
      <c r="A53" s="3">
        <v>49</v>
      </c>
      <c r="M53" s="11">
        <v>50.140000000000029</v>
      </c>
      <c r="N53" s="2">
        <v>18.174987191894978</v>
      </c>
    </row>
    <row r="54" spans="1:14">
      <c r="A54" s="3">
        <v>49</v>
      </c>
      <c r="M54" s="11">
        <v>50.28000000000003</v>
      </c>
      <c r="N54" s="2">
        <v>17.936834214783651</v>
      </c>
    </row>
    <row r="55" spans="1:14">
      <c r="A55" s="3">
        <v>49</v>
      </c>
      <c r="M55" s="11">
        <v>50.42000000000003</v>
      </c>
      <c r="N55" s="2">
        <v>17.653369688033486</v>
      </c>
    </row>
    <row r="56" spans="1:14">
      <c r="A56" s="3">
        <v>49</v>
      </c>
      <c r="M56" s="11">
        <v>50.560000000000031</v>
      </c>
      <c r="N56" s="2">
        <v>17.326848554072559</v>
      </c>
    </row>
    <row r="57" spans="1:14">
      <c r="A57" s="3">
        <v>49</v>
      </c>
      <c r="M57" s="11">
        <v>50.700000000000031</v>
      </c>
      <c r="N57" s="2">
        <v>16.95983739913607</v>
      </c>
    </row>
    <row r="58" spans="1:14">
      <c r="A58" s="3">
        <v>49</v>
      </c>
      <c r="M58" s="11">
        <v>50.840000000000032</v>
      </c>
      <c r="N58" s="2">
        <v>16.555180884881128</v>
      </c>
    </row>
    <row r="59" spans="1:14">
      <c r="A59" s="3">
        <v>49</v>
      </c>
      <c r="M59" s="11">
        <v>50.980000000000032</v>
      </c>
      <c r="N59" s="2">
        <v>16.115965083279523</v>
      </c>
    </row>
    <row r="60" spans="1:14">
      <c r="A60" s="3">
        <v>49</v>
      </c>
      <c r="M60" s="11">
        <v>51.120000000000033</v>
      </c>
      <c r="N60" s="2">
        <v>15.645478374849565</v>
      </c>
    </row>
    <row r="61" spans="1:14">
      <c r="A61" s="3">
        <v>49</v>
      </c>
      <c r="M61" s="11">
        <v>51.260000000000034</v>
      </c>
      <c r="N61" s="2">
        <v>15.147170601491634</v>
      </c>
    </row>
    <row r="62" spans="1:14">
      <c r="A62" s="3">
        <v>49</v>
      </c>
      <c r="M62" s="11">
        <v>51.400000000000034</v>
      </c>
      <c r="N62" s="2">
        <v>14.624611180740336</v>
      </c>
    </row>
    <row r="63" spans="1:14">
      <c r="A63" s="3">
        <v>49</v>
      </c>
      <c r="M63" s="11">
        <v>51.540000000000035</v>
      </c>
      <c r="N63" s="2">
        <v>14.081446888156165</v>
      </c>
    </row>
    <row r="64" spans="1:14">
      <c r="A64" s="3">
        <v>50</v>
      </c>
      <c r="M64" s="11">
        <v>51.680000000000035</v>
      </c>
      <c r="N64" s="2">
        <v>13.521359999287679</v>
      </c>
    </row>
    <row r="65" spans="1:14">
      <c r="A65" s="3">
        <v>50</v>
      </c>
      <c r="M65" s="11">
        <v>51.820000000000036</v>
      </c>
      <c r="N65" s="2">
        <v>12.948027452975158</v>
      </c>
    </row>
    <row r="66" spans="1:14">
      <c r="A66" s="3">
        <v>50</v>
      </c>
      <c r="M66" s="11">
        <v>51.960000000000036</v>
      </c>
      <c r="N66" s="2">
        <v>12.365081654929257</v>
      </c>
    </row>
    <row r="67" spans="1:14">
      <c r="A67" s="3">
        <v>50</v>
      </c>
      <c r="M67" s="11">
        <v>52.100000000000037</v>
      </c>
      <c r="N67" s="2">
        <v>11.776073486007865</v>
      </c>
    </row>
    <row r="68" spans="1:14">
      <c r="A68" s="3">
        <v>50</v>
      </c>
      <c r="M68" s="11">
        <v>52.240000000000038</v>
      </c>
      <c r="N68" s="2">
        <v>11.184438015191507</v>
      </c>
    </row>
    <row r="69" spans="1:14">
      <c r="A69" s="3">
        <v>50</v>
      </c>
      <c r="M69" s="11">
        <v>52.380000000000038</v>
      </c>
      <c r="N69" s="2">
        <v>10.593463344877463</v>
      </c>
    </row>
    <row r="70" spans="1:14">
      <c r="A70" s="3">
        <v>50</v>
      </c>
      <c r="M70" s="11">
        <v>52.520000000000039</v>
      </c>
      <c r="N70" s="2">
        <v>10.00626293786074</v>
      </c>
    </row>
    <row r="71" spans="1:14">
      <c r="A71" s="3">
        <v>50</v>
      </c>
      <c r="M71" s="11">
        <v>52.660000000000039</v>
      </c>
      <c r="N71" s="2">
        <v>9.425751693393785</v>
      </c>
    </row>
    <row r="72" spans="1:14">
      <c r="A72" s="3">
        <v>50</v>
      </c>
      <c r="M72" s="11">
        <v>52.80000000000004</v>
      </c>
      <c r="N72" s="2">
        <v>8.8546259561614988</v>
      </c>
    </row>
    <row r="73" spans="1:14">
      <c r="A73" s="3">
        <v>50</v>
      </c>
      <c r="M73" s="11">
        <v>52.94000000000004</v>
      </c>
      <c r="N73" s="2">
        <v>8.2953475589528196</v>
      </c>
    </row>
    <row r="74" spans="1:14">
      <c r="A74" s="3">
        <v>50</v>
      </c>
      <c r="M74" s="11">
        <v>53.080000000000041</v>
      </c>
      <c r="N74" s="2">
        <v>7.7501319192118361</v>
      </c>
    </row>
    <row r="75" spans="1:14">
      <c r="A75" s="3">
        <v>50</v>
      </c>
      <c r="M75" s="11">
        <v>53.220000000000041</v>
      </c>
      <c r="N75" s="2">
        <v>7.2209401332926086</v>
      </c>
    </row>
    <row r="76" spans="1:14">
      <c r="A76" s="3">
        <v>50</v>
      </c>
      <c r="M76" s="11">
        <v>53.360000000000042</v>
      </c>
      <c r="N76" s="2">
        <v>6.7094749416909423</v>
      </c>
    </row>
    <row r="77" spans="1:14">
      <c r="A77" s="3">
        <v>50</v>
      </c>
      <c r="M77" s="11">
        <v>53.500000000000043</v>
      </c>
      <c r="N77" s="2">
        <v>6.2171803751021866</v>
      </c>
    </row>
    <row r="78" spans="1:14">
      <c r="A78" s="3">
        <v>50</v>
      </c>
      <c r="M78" s="11">
        <v>53.640000000000043</v>
      </c>
      <c r="N78" s="2">
        <v>5.7452448359051793</v>
      </c>
    </row>
    <row r="79" spans="1:14">
      <c r="A79" s="3">
        <v>50</v>
      </c>
      <c r="M79" s="11">
        <v>53.780000000000044</v>
      </c>
      <c r="N79" s="2">
        <v>5.2946073233624542</v>
      </c>
    </row>
    <row r="80" spans="1:14">
      <c r="A80" s="3">
        <v>50</v>
      </c>
      <c r="M80" s="11">
        <v>53.920000000000044</v>
      </c>
      <c r="N80" s="2">
        <v>4.8659664739321782</v>
      </c>
    </row>
    <row r="81" spans="1:29">
      <c r="A81" s="3">
        <v>50</v>
      </c>
      <c r="M81" s="11">
        <v>54.060000000000045</v>
      </c>
      <c r="N81" s="2">
        <v>4.4597920608035606</v>
      </c>
    </row>
    <row r="82" spans="1:29">
      <c r="A82" s="3">
        <v>50</v>
      </c>
      <c r="M82" s="11">
        <v>54.200000000000045</v>
      </c>
      <c r="N82" s="2">
        <v>4.0763385790228588</v>
      </c>
    </row>
    <row r="83" spans="1:29">
      <c r="A83" s="3">
        <v>50</v>
      </c>
      <c r="M83" s="11">
        <v>54.340000000000046</v>
      </c>
      <c r="N83" s="2">
        <v>3.7156605340559863</v>
      </c>
    </row>
    <row r="84" spans="1:29">
      <c r="A84" s="3">
        <v>50</v>
      </c>
      <c r="M84" s="11">
        <v>54.480000000000047</v>
      </c>
      <c r="N84" s="2">
        <v>3.3776290518028893</v>
      </c>
    </row>
    <row r="85" spans="1:29">
      <c r="A85" s="3">
        <v>50</v>
      </c>
      <c r="M85" s="11">
        <v>54.620000000000047</v>
      </c>
      <c r="N85" s="2">
        <v>3.0619494362213731</v>
      </c>
    </row>
    <row r="86" spans="1:29">
      <c r="A86" s="3">
        <v>50</v>
      </c>
      <c r="M86" s="11">
        <v>54.760000000000048</v>
      </c>
      <c r="N86" s="2">
        <v>2.768179315968462</v>
      </c>
    </row>
    <row r="87" spans="1:29">
      <c r="A87" s="3">
        <v>51</v>
      </c>
      <c r="M87" s="11">
        <v>54.900000000000048</v>
      </c>
      <c r="N87" s="2">
        <v>2.4957470428486919</v>
      </c>
    </row>
    <row r="88" spans="1:29">
      <c r="A88" s="3">
        <v>51</v>
      </c>
      <c r="M88" s="11">
        <v>55.040000000000049</v>
      </c>
      <c r="N88" s="2">
        <v>2.2439700313212589</v>
      </c>
    </row>
    <row r="89" spans="1:29">
      <c r="A89" s="3">
        <v>51</v>
      </c>
      <c r="M89" s="11">
        <v>55.180000000000049</v>
      </c>
      <c r="N89" s="2">
        <v>2.0120727587742797</v>
      </c>
    </row>
    <row r="90" spans="1:29">
      <c r="A90" s="3">
        <v>51</v>
      </c>
      <c r="M90" s="11">
        <v>55.32000000000005</v>
      </c>
      <c r="N90" s="2">
        <v>1.7992041796356468</v>
      </c>
    </row>
    <row r="91" spans="1:29">
      <c r="A91" s="3">
        <v>51</v>
      </c>
      <c r="M91" s="11">
        <v>55.460000000000051</v>
      </c>
      <c r="N91" s="2">
        <v>1.6044543415953307</v>
      </c>
    </row>
    <row r="92" spans="1:29">
      <c r="A92" s="3">
        <v>51</v>
      </c>
      <c r="M92" s="11">
        <v>55.600000000000051</v>
      </c>
      <c r="N92" s="2">
        <v>1.4268700282597928</v>
      </c>
      <c r="AC92" s="2">
        <v>48</v>
      </c>
    </row>
    <row r="93" spans="1:29">
      <c r="A93" s="3">
        <v>51</v>
      </c>
      <c r="M93" s="11">
        <v>55.740000000000052</v>
      </c>
      <c r="N93" s="2">
        <v>1.2654692885204302</v>
      </c>
      <c r="AC93" s="2">
        <v>50</v>
      </c>
    </row>
    <row r="94" spans="1:29">
      <c r="A94" s="3">
        <v>51</v>
      </c>
      <c r="M94" s="11">
        <v>55.880000000000052</v>
      </c>
      <c r="N94" s="2">
        <v>1.1192547479677724</v>
      </c>
      <c r="AC94" s="2">
        <v>51</v>
      </c>
    </row>
    <row r="95" spans="1:29">
      <c r="A95" s="3">
        <v>51</v>
      </c>
      <c r="M95" s="11">
        <v>56.020000000000053</v>
      </c>
      <c r="N95" s="2">
        <v>0.9872256311049209</v>
      </c>
    </row>
    <row r="96" spans="1:29">
      <c r="A96" s="3">
        <v>51</v>
      </c>
      <c r="M96" s="11">
        <v>56.160000000000053</v>
      </c>
      <c r="N96" s="2">
        <v>0.86838845431070866</v>
      </c>
    </row>
    <row r="97" spans="1:14">
      <c r="A97" s="3">
        <v>51</v>
      </c>
      <c r="M97" s="11">
        <v>56.300000000000054</v>
      </c>
      <c r="N97" s="2">
        <v>0.76176637800123392</v>
      </c>
    </row>
    <row r="98" spans="1:14">
      <c r="A98" s="3">
        <v>51</v>
      </c>
      <c r="M98" s="11">
        <v>56.440000000000055</v>
      </c>
      <c r="N98" s="2">
        <v>0.66640723188686213</v>
      </c>
    </row>
    <row r="99" spans="1:14">
      <c r="A99" s="3">
        <v>51</v>
      </c>
      <c r="M99" s="11">
        <v>56.580000000000055</v>
      </c>
      <c r="N99" s="2">
        <v>0.58139024938833106</v>
      </c>
    </row>
    <row r="100" spans="1:14">
      <c r="A100" s="3">
        <v>51</v>
      </c>
      <c r="M100" s="11">
        <v>56.720000000000056</v>
      </c>
      <c r="N100" s="2">
        <v>0.50583156603924517</v>
      </c>
    </row>
    <row r="101" spans="1:14">
      <c r="A101" s="3">
        <v>52</v>
      </c>
      <c r="M101" s="11">
        <v>56.860000000000056</v>
      </c>
      <c r="N101" s="2">
        <v>0.43888855204398092</v>
      </c>
    </row>
    <row r="102" spans="1:14">
      <c r="A102" s="3">
        <v>52</v>
      </c>
      <c r="M102" s="11">
        <v>57.000000000000057</v>
      </c>
      <c r="N102" s="2">
        <v>0.37976306115031105</v>
      </c>
    </row>
    <row r="103" spans="1:14">
      <c r="A103" s="3">
        <v>52</v>
      </c>
    </row>
    <row r="104" spans="1:14">
      <c r="A104" s="3">
        <v>52</v>
      </c>
    </row>
    <row r="105" spans="1:14">
      <c r="A105" s="3">
        <v>52</v>
      </c>
    </row>
    <row r="106" spans="1:14">
      <c r="A106" s="3">
        <v>52</v>
      </c>
    </row>
    <row r="107" spans="1:14">
      <c r="A107" s="3">
        <v>52</v>
      </c>
    </row>
    <row r="108" spans="1:14">
      <c r="A108" s="3">
        <v>52</v>
      </c>
    </row>
    <row r="109" spans="1:14">
      <c r="A109" s="3">
        <v>53</v>
      </c>
    </row>
    <row r="110" spans="1:14">
      <c r="A110" s="3">
        <v>53</v>
      </c>
    </row>
    <row r="111" spans="1:14">
      <c r="A111" s="3">
        <v>53</v>
      </c>
    </row>
    <row r="112" spans="1:14">
      <c r="A112" s="3">
        <v>53</v>
      </c>
    </row>
    <row r="113" spans="1:1">
      <c r="A113" s="3">
        <v>53</v>
      </c>
    </row>
    <row r="114" spans="1:1">
      <c r="A114" s="3">
        <v>53</v>
      </c>
    </row>
    <row r="115" spans="1:1">
      <c r="A115" s="3">
        <v>53</v>
      </c>
    </row>
    <row r="116" spans="1:1">
      <c r="A116" s="3">
        <v>54</v>
      </c>
    </row>
    <row r="117" spans="1:1">
      <c r="A117" s="3">
        <v>54</v>
      </c>
    </row>
    <row r="118" spans="1:1">
      <c r="A118" s="3">
        <v>54</v>
      </c>
    </row>
    <row r="119" spans="1:1">
      <c r="A119" s="3">
        <v>54</v>
      </c>
    </row>
    <row r="120" spans="1:1">
      <c r="A120" s="3">
        <v>54</v>
      </c>
    </row>
    <row r="121" spans="1:1">
      <c r="A121" s="3">
        <v>54</v>
      </c>
    </row>
    <row r="122" spans="1:1">
      <c r="A122" s="3">
        <v>55</v>
      </c>
    </row>
    <row r="123" spans="1:1">
      <c r="A123" s="3">
        <v>55</v>
      </c>
    </row>
    <row r="124" spans="1:1">
      <c r="A124" s="3">
        <v>55</v>
      </c>
    </row>
    <row r="125" spans="1:1">
      <c r="A125" s="3">
        <v>55</v>
      </c>
    </row>
    <row r="126" spans="1:1">
      <c r="A126" s="3">
        <v>56</v>
      </c>
    </row>
    <row r="127" spans="1:1">
      <c r="A127" s="1"/>
    </row>
    <row r="128" spans="1:1">
      <c r="A128" s="1"/>
    </row>
    <row r="129" spans="1:2">
      <c r="A129" s="1"/>
    </row>
    <row r="130" spans="1:2">
      <c r="A130" s="1"/>
    </row>
    <row r="131" spans="1:2">
      <c r="A131" s="1"/>
    </row>
    <row r="132" spans="1:2">
      <c r="A132" s="1"/>
    </row>
    <row r="133" spans="1:2">
      <c r="A133" s="1"/>
    </row>
    <row r="134" spans="1:2">
      <c r="A134" s="1"/>
    </row>
    <row r="135" spans="1:2">
      <c r="A135" s="1"/>
    </row>
    <row r="136" spans="1:2">
      <c r="A136" s="5"/>
      <c r="B136" s="5"/>
    </row>
    <row r="137" spans="1:2">
      <c r="A137" s="5"/>
      <c r="B137" s="5"/>
    </row>
    <row r="138" spans="1:2">
      <c r="A138" s="7"/>
      <c r="B138" s="5"/>
    </row>
    <row r="139" spans="1:2">
      <c r="A139" s="1"/>
    </row>
    <row r="140" spans="1:2">
      <c r="A140" s="1"/>
    </row>
    <row r="141" spans="1:2">
      <c r="A141" s="1"/>
    </row>
    <row r="142" spans="1:2">
      <c r="A142" s="1"/>
    </row>
    <row r="143" spans="1:2">
      <c r="A143" s="1"/>
    </row>
    <row r="144" spans="1:2">
      <c r="A144" s="1"/>
    </row>
    <row r="145" spans="1:1">
      <c r="A145" s="1"/>
    </row>
    <row r="146" spans="1:1">
      <c r="A146" s="1"/>
    </row>
    <row r="147" spans="1:1">
      <c r="A147" s="1"/>
    </row>
    <row r="148" spans="1:1">
      <c r="A148" s="1"/>
    </row>
    <row r="149" spans="1:1">
      <c r="A149" s="1"/>
    </row>
    <row r="150" spans="1:1">
      <c r="A150" s="1"/>
    </row>
    <row r="151" spans="1:1">
      <c r="A151" s="1"/>
    </row>
    <row r="152" spans="1:1">
      <c r="A152" s="1"/>
    </row>
    <row r="153" spans="1:1">
      <c r="A153" s="1"/>
    </row>
    <row r="154" spans="1:1">
      <c r="A154" s="1"/>
    </row>
    <row r="155" spans="1:1">
      <c r="A155" s="1"/>
    </row>
    <row r="156" spans="1:1">
      <c r="A156" s="1"/>
    </row>
    <row r="157" spans="1:1">
      <c r="A157" s="1"/>
    </row>
    <row r="158" spans="1:1">
      <c r="A158" s="1"/>
    </row>
    <row r="159" spans="1:1">
      <c r="A159" s="1"/>
    </row>
    <row r="160" spans="1:1">
      <c r="A160" s="1"/>
    </row>
    <row r="161" spans="1:1">
      <c r="A161" s="1"/>
    </row>
    <row r="162" spans="1:1">
      <c r="A162" s="1"/>
    </row>
    <row r="163" spans="1:1">
      <c r="A163" s="1"/>
    </row>
    <row r="164" spans="1:1">
      <c r="A164" s="1"/>
    </row>
    <row r="165" spans="1:1">
      <c r="A165" s="1"/>
    </row>
    <row r="166" spans="1:1">
      <c r="A166" s="1"/>
    </row>
    <row r="167" spans="1:1">
      <c r="A167" s="1"/>
    </row>
    <row r="168" spans="1:1">
      <c r="A168" s="1"/>
    </row>
    <row r="169" spans="1:1">
      <c r="A169" s="1"/>
    </row>
    <row r="170" spans="1:1">
      <c r="A170" s="1"/>
    </row>
    <row r="171" spans="1:1">
      <c r="A171" s="1"/>
    </row>
    <row r="172" spans="1:1">
      <c r="A172" s="1"/>
    </row>
    <row r="173" spans="1:1">
      <c r="A173" s="1"/>
    </row>
    <row r="174" spans="1:1">
      <c r="A174" s="1"/>
    </row>
    <row r="175" spans="1:1">
      <c r="A175" s="1"/>
    </row>
    <row r="176" spans="1:1">
      <c r="A176" s="1"/>
    </row>
    <row r="177" spans="1:1">
      <c r="A177" s="1"/>
    </row>
    <row r="178" spans="1:1">
      <c r="A178" s="1"/>
    </row>
    <row r="179" spans="1:1">
      <c r="A179" s="1"/>
    </row>
    <row r="180" spans="1:1">
      <c r="A180" s="1"/>
    </row>
    <row r="181" spans="1:1">
      <c r="A181" s="1"/>
    </row>
    <row r="182" spans="1:1">
      <c r="A182" s="1"/>
    </row>
    <row r="183" spans="1:1">
      <c r="A183" s="1"/>
    </row>
    <row r="184" spans="1:1">
      <c r="A184" s="1"/>
    </row>
    <row r="185" spans="1:1">
      <c r="A185" s="1"/>
    </row>
    <row r="186" spans="1:1">
      <c r="A186" s="1"/>
    </row>
    <row r="187" spans="1:1">
      <c r="A187" s="1"/>
    </row>
    <row r="188" spans="1:1">
      <c r="A188" s="1"/>
    </row>
    <row r="189" spans="1:1">
      <c r="A189" s="1"/>
    </row>
    <row r="190" spans="1:1">
      <c r="A190" s="1"/>
    </row>
    <row r="191" spans="1:1">
      <c r="A191" s="1"/>
    </row>
    <row r="192" spans="1:1">
      <c r="A192" s="1"/>
    </row>
    <row r="193" spans="1:1">
      <c r="A193" s="1"/>
    </row>
    <row r="194" spans="1:1">
      <c r="A194" s="1"/>
    </row>
    <row r="195" spans="1:1">
      <c r="A195" s="1"/>
    </row>
    <row r="196" spans="1:1">
      <c r="A196" s="1"/>
    </row>
    <row r="197" spans="1:1">
      <c r="A197" s="1"/>
    </row>
    <row r="198" spans="1:1">
      <c r="A198" s="1"/>
    </row>
    <row r="199" spans="1:1">
      <c r="A199" s="1"/>
    </row>
    <row r="200" spans="1:1">
      <c r="A200" s="1"/>
    </row>
    <row r="201" spans="1:1">
      <c r="A201" s="1"/>
    </row>
    <row r="202" spans="1:1">
      <c r="A202" s="1"/>
    </row>
    <row r="203" spans="1:1">
      <c r="A203" s="1"/>
    </row>
    <row r="204" spans="1:1">
      <c r="A204" s="1"/>
    </row>
    <row r="205" spans="1:1">
      <c r="A205" s="1"/>
    </row>
    <row r="206" spans="1:1">
      <c r="A206" s="1"/>
    </row>
    <row r="207" spans="1:1">
      <c r="A207" s="1"/>
    </row>
    <row r="208" spans="1:1">
      <c r="A208" s="1"/>
    </row>
    <row r="209" spans="1:1">
      <c r="A209" s="1"/>
    </row>
    <row r="210" spans="1:1">
      <c r="A210" s="1"/>
    </row>
    <row r="211" spans="1:1">
      <c r="A211" s="1"/>
    </row>
    <row r="212" spans="1:1">
      <c r="A212" s="1"/>
    </row>
    <row r="213" spans="1:1">
      <c r="A213" s="1"/>
    </row>
    <row r="214" spans="1:1">
      <c r="A214" s="1"/>
    </row>
    <row r="215" spans="1:1">
      <c r="A215" s="1"/>
    </row>
    <row r="216" spans="1:1">
      <c r="A216" s="1"/>
    </row>
    <row r="217" spans="1:1">
      <c r="A217" s="1"/>
    </row>
    <row r="218" spans="1:1">
      <c r="A218" s="1"/>
    </row>
    <row r="219" spans="1:1">
      <c r="A219" s="1"/>
    </row>
    <row r="220" spans="1:1">
      <c r="A220" s="1"/>
    </row>
    <row r="221" spans="1:1">
      <c r="A221" s="1"/>
    </row>
    <row r="222" spans="1:1">
      <c r="A222" s="1"/>
    </row>
    <row r="223" spans="1:1">
      <c r="A223" s="1"/>
    </row>
    <row r="224" spans="1:1">
      <c r="A224" s="1"/>
    </row>
    <row r="225" spans="1:1">
      <c r="A225" s="1"/>
    </row>
    <row r="226" spans="1:1">
      <c r="A226" s="1"/>
    </row>
    <row r="227" spans="1:1">
      <c r="A227" s="1"/>
    </row>
    <row r="228" spans="1:1">
      <c r="A228" s="1"/>
    </row>
    <row r="229" spans="1:1">
      <c r="A229" s="1"/>
    </row>
    <row r="230" spans="1:1">
      <c r="A230" s="1"/>
    </row>
  </sheetData>
  <sortState xmlns:xlrd2="http://schemas.microsoft.com/office/spreadsheetml/2017/richdata2" ref="A2:A126">
    <sortCondition ref="A2"/>
  </sortState>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FC7132-8BE8-4E02-A349-81A381492402}">
  <dimension ref="A1:D230"/>
  <sheetViews>
    <sheetView workbookViewId="0"/>
  </sheetViews>
  <sheetFormatPr defaultRowHeight="15"/>
  <cols>
    <col min="4" max="4" width="28.140625" customWidth="1"/>
  </cols>
  <sheetData>
    <row r="1" spans="1:4">
      <c r="A1" s="1" t="s">
        <v>1</v>
      </c>
      <c r="B1" s="1" t="s">
        <v>2</v>
      </c>
    </row>
    <row r="2" spans="1:4">
      <c r="A2" s="1" t="s">
        <v>3</v>
      </c>
      <c r="B2" s="1">
        <v>49</v>
      </c>
    </row>
    <row r="3" spans="1:4">
      <c r="A3" s="1" t="s">
        <v>4</v>
      </c>
      <c r="B3" s="1">
        <v>52</v>
      </c>
    </row>
    <row r="4" spans="1:4">
      <c r="A4" s="1"/>
      <c r="B4" s="1">
        <v>45</v>
      </c>
    </row>
    <row r="5" spans="1:4">
      <c r="A5" s="1"/>
      <c r="B5" s="1">
        <v>46</v>
      </c>
    </row>
    <row r="6" spans="1:4">
      <c r="A6" s="1"/>
      <c r="B6" s="1">
        <v>49</v>
      </c>
    </row>
    <row r="7" spans="1:4">
      <c r="A7" s="1"/>
      <c r="B7" s="1">
        <v>44</v>
      </c>
      <c r="D7" s="12" t="s">
        <v>24</v>
      </c>
    </row>
    <row r="8" spans="1:4">
      <c r="A8" s="1"/>
      <c r="B8" s="1">
        <v>51</v>
      </c>
    </row>
    <row r="9" spans="1:4">
      <c r="A9" s="1"/>
      <c r="B9" s="1">
        <v>49</v>
      </c>
    </row>
    <row r="10" spans="1:4">
      <c r="A10" s="1"/>
      <c r="B10" s="1">
        <v>44</v>
      </c>
    </row>
    <row r="11" spans="1:4">
      <c r="A11" s="1"/>
      <c r="B11" s="1">
        <v>52</v>
      </c>
    </row>
    <row r="12" spans="1:4">
      <c r="A12" s="1"/>
      <c r="B12" s="1">
        <v>45</v>
      </c>
    </row>
    <row r="13" spans="1:4">
      <c r="A13" s="1"/>
      <c r="B13" s="1">
        <v>47</v>
      </c>
    </row>
    <row r="14" spans="1:4">
      <c r="A14" s="1"/>
      <c r="B14" s="1">
        <v>48</v>
      </c>
    </row>
    <row r="15" spans="1:4">
      <c r="A15" s="1"/>
      <c r="B15" s="1">
        <v>50</v>
      </c>
    </row>
    <row r="16" spans="1:4">
      <c r="A16" s="1"/>
      <c r="B16" s="1">
        <v>50</v>
      </c>
    </row>
    <row r="17" spans="1:2">
      <c r="A17" s="1"/>
      <c r="B17" s="1">
        <v>47</v>
      </c>
    </row>
    <row r="18" spans="1:2">
      <c r="A18" s="1"/>
      <c r="B18" s="1">
        <v>46</v>
      </c>
    </row>
    <row r="19" spans="1:2">
      <c r="A19" s="1"/>
      <c r="B19" s="1">
        <v>47</v>
      </c>
    </row>
    <row r="20" spans="1:2">
      <c r="A20" s="1"/>
      <c r="B20" s="1">
        <v>48</v>
      </c>
    </row>
    <row r="21" spans="1:2">
      <c r="A21" s="1"/>
      <c r="B21" s="1">
        <v>47</v>
      </c>
    </row>
    <row r="22" spans="1:2">
      <c r="A22" s="1"/>
      <c r="B22" s="1">
        <v>48</v>
      </c>
    </row>
    <row r="23" spans="1:2">
      <c r="A23" s="1"/>
      <c r="B23" s="1">
        <v>51</v>
      </c>
    </row>
    <row r="24" spans="1:2">
      <c r="A24" s="1"/>
      <c r="B24" s="1">
        <v>50</v>
      </c>
    </row>
    <row r="25" spans="1:2">
      <c r="A25" s="1"/>
      <c r="B25" s="1">
        <v>49</v>
      </c>
    </row>
    <row r="26" spans="1:2">
      <c r="A26" s="1"/>
      <c r="B26" s="1">
        <v>50</v>
      </c>
    </row>
    <row r="27" spans="1:2">
      <c r="A27" s="1"/>
      <c r="B27" s="1">
        <v>50</v>
      </c>
    </row>
    <row r="28" spans="1:2">
      <c r="A28" s="1"/>
      <c r="B28" s="1">
        <v>51</v>
      </c>
    </row>
    <row r="29" spans="1:2">
      <c r="A29" s="1"/>
      <c r="B29" s="1">
        <v>53</v>
      </c>
    </row>
    <row r="30" spans="1:2">
      <c r="A30" s="1"/>
      <c r="B30" s="1">
        <v>52</v>
      </c>
    </row>
    <row r="31" spans="1:2">
      <c r="A31" s="1"/>
      <c r="B31" s="1">
        <v>55</v>
      </c>
    </row>
    <row r="32" spans="1:2">
      <c r="A32" s="1"/>
      <c r="B32" s="1">
        <v>48</v>
      </c>
    </row>
    <row r="33" spans="1:2">
      <c r="A33" s="1"/>
      <c r="B33" s="1">
        <v>44</v>
      </c>
    </row>
    <row r="34" spans="1:2">
      <c r="A34" s="1"/>
      <c r="B34" s="1">
        <v>48</v>
      </c>
    </row>
    <row r="35" spans="1:2">
      <c r="A35" s="1"/>
      <c r="B35" s="1">
        <v>49</v>
      </c>
    </row>
    <row r="36" spans="1:2">
      <c r="A36" s="1"/>
      <c r="B36" s="1">
        <v>48</v>
      </c>
    </row>
    <row r="37" spans="1:2">
      <c r="A37" s="1"/>
      <c r="B37" s="1">
        <v>46</v>
      </c>
    </row>
    <row r="38" spans="1:2">
      <c r="A38" s="1"/>
      <c r="B38" s="1">
        <v>51</v>
      </c>
    </row>
    <row r="39" spans="1:2">
      <c r="A39" s="1"/>
      <c r="B39" s="1">
        <v>54</v>
      </c>
    </row>
    <row r="40" spans="1:2">
      <c r="A40" s="1"/>
      <c r="B40" s="1">
        <v>47</v>
      </c>
    </row>
    <row r="41" spans="1:2">
      <c r="A41" s="1"/>
      <c r="B41" s="1">
        <v>54</v>
      </c>
    </row>
    <row r="42" spans="1:2">
      <c r="A42" s="1"/>
      <c r="B42" s="1">
        <v>45</v>
      </c>
    </row>
    <row r="43" spans="1:2">
      <c r="A43" s="1"/>
      <c r="B43" s="1">
        <v>52</v>
      </c>
    </row>
    <row r="44" spans="1:2">
      <c r="A44" s="1"/>
      <c r="B44" s="1">
        <v>48</v>
      </c>
    </row>
    <row r="45" spans="1:2">
      <c r="A45" s="1"/>
      <c r="B45" s="1">
        <v>53</v>
      </c>
    </row>
    <row r="46" spans="1:2">
      <c r="A46" s="1"/>
      <c r="B46" s="1">
        <v>49</v>
      </c>
    </row>
    <row r="47" spans="1:2">
      <c r="A47" s="1"/>
      <c r="B47" s="1">
        <v>50</v>
      </c>
    </row>
    <row r="48" spans="1:2">
      <c r="A48" s="1"/>
      <c r="B48" s="1">
        <v>47</v>
      </c>
    </row>
    <row r="49" spans="1:2">
      <c r="A49" s="1"/>
      <c r="B49" s="1">
        <v>43</v>
      </c>
    </row>
    <row r="50" spans="1:2">
      <c r="A50" s="1"/>
      <c r="B50" s="1">
        <v>54</v>
      </c>
    </row>
    <row r="51" spans="1:2">
      <c r="A51" s="1"/>
      <c r="B51" s="1">
        <v>51</v>
      </c>
    </row>
    <row r="52" spans="1:2">
      <c r="A52" s="1"/>
      <c r="B52" s="1">
        <v>48</v>
      </c>
    </row>
    <row r="53" spans="1:2">
      <c r="A53" s="1"/>
      <c r="B53" s="1">
        <v>47</v>
      </c>
    </row>
    <row r="54" spans="1:2">
      <c r="A54" s="1"/>
      <c r="B54" s="1">
        <v>52</v>
      </c>
    </row>
    <row r="55" spans="1:2">
      <c r="A55" s="1"/>
      <c r="B55" s="1">
        <v>50</v>
      </c>
    </row>
    <row r="56" spans="1:2">
      <c r="A56" s="1"/>
      <c r="B56" s="1">
        <v>51</v>
      </c>
    </row>
    <row r="57" spans="1:2">
      <c r="A57" s="1"/>
      <c r="B57" s="1">
        <v>50</v>
      </c>
    </row>
    <row r="58" spans="1:2">
      <c r="A58" s="1"/>
      <c r="B58" s="1">
        <v>50</v>
      </c>
    </row>
    <row r="59" spans="1:2">
      <c r="A59" s="1"/>
      <c r="B59" s="1">
        <v>49</v>
      </c>
    </row>
    <row r="60" spans="1:2">
      <c r="A60" s="1"/>
      <c r="B60" s="1">
        <v>49</v>
      </c>
    </row>
    <row r="61" spans="1:2">
      <c r="A61" s="1"/>
      <c r="B61" s="1">
        <v>46</v>
      </c>
    </row>
    <row r="62" spans="1:2">
      <c r="A62" s="1"/>
      <c r="B62" s="1">
        <v>49</v>
      </c>
    </row>
    <row r="63" spans="1:2">
      <c r="A63" s="1"/>
      <c r="B63" s="1">
        <v>53</v>
      </c>
    </row>
    <row r="64" spans="1:2">
      <c r="A64" s="1"/>
      <c r="B64" s="1">
        <v>48</v>
      </c>
    </row>
    <row r="65" spans="1:2">
      <c r="A65" s="1"/>
      <c r="B65" s="1">
        <v>54</v>
      </c>
    </row>
    <row r="66" spans="1:2">
      <c r="A66" s="1"/>
      <c r="B66" s="1">
        <v>49</v>
      </c>
    </row>
    <row r="67" spans="1:2">
      <c r="A67" s="1"/>
      <c r="B67" s="1">
        <v>50</v>
      </c>
    </row>
    <row r="68" spans="1:2">
      <c r="A68" s="1"/>
      <c r="B68" s="1">
        <v>50</v>
      </c>
    </row>
    <row r="69" spans="1:2">
      <c r="A69" s="1"/>
      <c r="B69" s="1">
        <v>51</v>
      </c>
    </row>
    <row r="70" spans="1:2">
      <c r="A70" s="1"/>
      <c r="B70" s="1">
        <v>52</v>
      </c>
    </row>
    <row r="71" spans="1:2">
      <c r="A71" s="1"/>
      <c r="B71" s="1">
        <v>50</v>
      </c>
    </row>
    <row r="72" spans="1:2">
      <c r="A72" s="1"/>
      <c r="B72" s="1">
        <v>50</v>
      </c>
    </row>
    <row r="73" spans="1:2">
      <c r="A73" s="1"/>
      <c r="B73" s="1">
        <v>49</v>
      </c>
    </row>
    <row r="74" spans="1:2">
      <c r="A74" s="1"/>
      <c r="B74" s="1">
        <v>54</v>
      </c>
    </row>
    <row r="75" spans="1:2">
      <c r="A75" s="1"/>
      <c r="B75" s="1">
        <v>48</v>
      </c>
    </row>
    <row r="76" spans="1:2">
      <c r="A76" s="1"/>
      <c r="B76" s="1">
        <v>55</v>
      </c>
    </row>
    <row r="77" spans="1:2">
      <c r="A77" s="1"/>
      <c r="B77" s="1">
        <v>51</v>
      </c>
    </row>
    <row r="78" spans="1:2">
      <c r="A78" s="1"/>
      <c r="B78" s="1">
        <v>51</v>
      </c>
    </row>
    <row r="79" spans="1:2">
      <c r="A79" s="1"/>
      <c r="B79" s="1">
        <v>52</v>
      </c>
    </row>
    <row r="80" spans="1:2">
      <c r="A80" s="1"/>
      <c r="B80" s="1">
        <v>50</v>
      </c>
    </row>
    <row r="81" spans="1:2">
      <c r="A81" s="1"/>
      <c r="B81" s="1">
        <v>47</v>
      </c>
    </row>
    <row r="82" spans="1:2">
      <c r="A82" s="1"/>
      <c r="B82" s="1">
        <v>50</v>
      </c>
    </row>
    <row r="83" spans="1:2">
      <c r="A83" s="1"/>
      <c r="B83" s="1">
        <v>53</v>
      </c>
    </row>
    <row r="84" spans="1:2">
      <c r="A84" s="1"/>
      <c r="B84" s="1">
        <v>49</v>
      </c>
    </row>
    <row r="85" spans="1:2">
      <c r="A85" s="1"/>
      <c r="B85" s="1">
        <v>48</v>
      </c>
    </row>
    <row r="86" spans="1:2">
      <c r="A86" s="1"/>
      <c r="B86" s="1">
        <v>50</v>
      </c>
    </row>
    <row r="87" spans="1:2">
      <c r="A87" s="1"/>
      <c r="B87" s="1">
        <v>53</v>
      </c>
    </row>
    <row r="88" spans="1:2">
      <c r="A88" s="1"/>
      <c r="B88" s="1">
        <v>53</v>
      </c>
    </row>
    <row r="89" spans="1:2">
      <c r="A89" s="1"/>
      <c r="B89" s="1">
        <v>48</v>
      </c>
    </row>
    <row r="90" spans="1:2">
      <c r="A90" s="1"/>
      <c r="B90" s="1">
        <v>49</v>
      </c>
    </row>
    <row r="91" spans="1:2">
      <c r="A91" s="1"/>
      <c r="B91" s="1">
        <v>55</v>
      </c>
    </row>
    <row r="92" spans="1:2">
      <c r="A92" s="1"/>
      <c r="B92" s="1">
        <v>48</v>
      </c>
    </row>
    <row r="93" spans="1:2">
      <c r="A93" s="1"/>
      <c r="B93" s="1">
        <v>49</v>
      </c>
    </row>
    <row r="94" spans="1:2">
      <c r="A94" s="1"/>
      <c r="B94" s="1">
        <v>53</v>
      </c>
    </row>
    <row r="95" spans="1:2">
      <c r="A95" s="1"/>
      <c r="B95" s="1">
        <v>49</v>
      </c>
    </row>
    <row r="96" spans="1:2">
      <c r="A96" s="1"/>
      <c r="B96" s="1">
        <v>50</v>
      </c>
    </row>
    <row r="97" spans="1:2">
      <c r="A97" s="1"/>
      <c r="B97" s="1">
        <v>47</v>
      </c>
    </row>
    <row r="98" spans="1:2">
      <c r="A98" s="1"/>
      <c r="B98" s="1">
        <v>56</v>
      </c>
    </row>
    <row r="99" spans="1:2">
      <c r="A99" s="1"/>
      <c r="B99" s="1">
        <v>49</v>
      </c>
    </row>
    <row r="100" spans="1:2">
      <c r="A100" s="1"/>
      <c r="B100" s="1">
        <v>48</v>
      </c>
    </row>
    <row r="101" spans="1:2">
      <c r="A101" s="1"/>
      <c r="B101" s="1">
        <v>50</v>
      </c>
    </row>
    <row r="102" spans="1:2">
      <c r="A102" s="1"/>
      <c r="B102" s="1">
        <v>50</v>
      </c>
    </row>
    <row r="103" spans="1:2">
      <c r="A103" s="1"/>
      <c r="B103" s="1">
        <v>50</v>
      </c>
    </row>
    <row r="104" spans="1:2">
      <c r="A104" s="1"/>
      <c r="B104" s="1">
        <v>49</v>
      </c>
    </row>
    <row r="105" spans="1:2">
      <c r="A105" s="1"/>
      <c r="B105" s="1">
        <v>47</v>
      </c>
    </row>
    <row r="106" spans="1:2">
      <c r="A106" s="1"/>
      <c r="B106" s="1">
        <v>55</v>
      </c>
    </row>
    <row r="107" spans="1:2">
      <c r="A107" s="1"/>
      <c r="B107" s="1">
        <v>54</v>
      </c>
    </row>
    <row r="108" spans="1:2">
      <c r="A108" s="1"/>
      <c r="B108" s="1">
        <v>50</v>
      </c>
    </row>
    <row r="109" spans="1:2">
      <c r="A109" s="1"/>
      <c r="B109" s="1">
        <v>51</v>
      </c>
    </row>
    <row r="110" spans="1:2">
      <c r="A110" s="1"/>
      <c r="B110" s="1">
        <v>51</v>
      </c>
    </row>
    <row r="111" spans="1:2">
      <c r="A111" s="1"/>
      <c r="B111" s="1">
        <v>47</v>
      </c>
    </row>
    <row r="112" spans="1:2">
      <c r="A112" s="1"/>
      <c r="B112" s="1">
        <v>43</v>
      </c>
    </row>
    <row r="113" spans="1:2">
      <c r="A113" s="1"/>
      <c r="B113" s="1">
        <v>50</v>
      </c>
    </row>
    <row r="114" spans="1:2">
      <c r="A114" s="1"/>
      <c r="B114" s="1">
        <v>49</v>
      </c>
    </row>
    <row r="115" spans="1:2">
      <c r="A115" s="1"/>
      <c r="B115" s="1">
        <v>48</v>
      </c>
    </row>
    <row r="116" spans="1:2">
      <c r="A116" s="1"/>
      <c r="B116" s="1">
        <v>51</v>
      </c>
    </row>
    <row r="117" spans="1:2">
      <c r="A117" s="1"/>
      <c r="B117" s="1">
        <v>48</v>
      </c>
    </row>
    <row r="118" spans="1:2">
      <c r="A118" s="1"/>
      <c r="B118" s="1">
        <v>52</v>
      </c>
    </row>
    <row r="119" spans="1:2">
      <c r="A119" s="1"/>
      <c r="B119" s="1">
        <v>49</v>
      </c>
    </row>
    <row r="120" spans="1:2">
      <c r="A120" s="1"/>
      <c r="B120" s="1">
        <v>50</v>
      </c>
    </row>
    <row r="121" spans="1:2">
      <c r="A121" s="1"/>
      <c r="B121" s="1">
        <v>51</v>
      </c>
    </row>
    <row r="122" spans="1:2">
      <c r="A122" s="1"/>
      <c r="B122" s="1">
        <v>51</v>
      </c>
    </row>
    <row r="123" spans="1:2">
      <c r="A123" s="1"/>
      <c r="B123" s="1">
        <v>45</v>
      </c>
    </row>
    <row r="124" spans="1:2">
      <c r="A124" s="1"/>
      <c r="B124" s="1">
        <v>49</v>
      </c>
    </row>
    <row r="125" spans="1:2">
      <c r="A125" s="1"/>
      <c r="B125" s="1">
        <v>46</v>
      </c>
    </row>
    <row r="126" spans="1:2">
      <c r="A126" s="1"/>
      <c r="B126" s="1">
        <v>48</v>
      </c>
    </row>
    <row r="127" spans="1:2">
      <c r="A127" s="1"/>
      <c r="B127" s="1"/>
    </row>
    <row r="128" spans="1:2">
      <c r="A128" s="1"/>
      <c r="B128" s="1"/>
    </row>
    <row r="129" spans="1:2">
      <c r="A129" s="1"/>
      <c r="B129" s="1"/>
    </row>
    <row r="130" spans="1:2">
      <c r="A130" s="1"/>
      <c r="B130" s="1"/>
    </row>
    <row r="131" spans="1:2">
      <c r="A131" s="1"/>
      <c r="B131" s="1"/>
    </row>
    <row r="132" spans="1:2">
      <c r="A132" s="1"/>
      <c r="B132" s="1"/>
    </row>
    <row r="133" spans="1:2">
      <c r="A133" s="1"/>
      <c r="B133" s="1"/>
    </row>
    <row r="134" spans="1:2">
      <c r="A134" s="1"/>
      <c r="B134" s="1"/>
    </row>
    <row r="135" spans="1:2">
      <c r="A135" s="1"/>
      <c r="B135" s="1"/>
    </row>
    <row r="136" spans="1:2">
      <c r="A136" s="1"/>
      <c r="B136" s="1"/>
    </row>
    <row r="137" spans="1:2">
      <c r="A137" s="1"/>
      <c r="B137" s="1"/>
    </row>
    <row r="138" spans="1:2">
      <c r="A138" s="1"/>
      <c r="B138" s="1"/>
    </row>
    <row r="139" spans="1:2">
      <c r="A139" s="1"/>
      <c r="B139" s="1"/>
    </row>
    <row r="140" spans="1:2">
      <c r="A140" s="1"/>
      <c r="B140" s="1"/>
    </row>
    <row r="141" spans="1:2">
      <c r="A141" s="1"/>
      <c r="B141" s="1"/>
    </row>
    <row r="142" spans="1:2">
      <c r="A142" s="1"/>
      <c r="B142" s="1"/>
    </row>
    <row r="143" spans="1:2">
      <c r="A143" s="1"/>
      <c r="B143" s="1"/>
    </row>
    <row r="144" spans="1:2">
      <c r="A144" s="1"/>
      <c r="B144" s="1"/>
    </row>
    <row r="145" spans="1:2">
      <c r="A145" s="1"/>
      <c r="B145" s="1"/>
    </row>
    <row r="146" spans="1:2">
      <c r="A146" s="1"/>
      <c r="B146" s="1"/>
    </row>
    <row r="147" spans="1:2">
      <c r="A147" s="1"/>
      <c r="B147" s="1"/>
    </row>
    <row r="148" spans="1:2">
      <c r="A148" s="1"/>
      <c r="B148" s="1"/>
    </row>
    <row r="149" spans="1:2">
      <c r="A149" s="1"/>
      <c r="B149" s="1"/>
    </row>
    <row r="150" spans="1:2">
      <c r="A150" s="1"/>
      <c r="B150" s="1"/>
    </row>
    <row r="151" spans="1:2">
      <c r="A151" s="1"/>
      <c r="B151" s="1"/>
    </row>
    <row r="152" spans="1:2">
      <c r="A152" s="1"/>
      <c r="B152" s="1"/>
    </row>
    <row r="153" spans="1:2">
      <c r="A153" s="1"/>
      <c r="B153" s="1"/>
    </row>
    <row r="154" spans="1:2">
      <c r="A154" s="1"/>
      <c r="B154" s="1"/>
    </row>
    <row r="155" spans="1:2">
      <c r="A155" s="1"/>
      <c r="B155" s="1"/>
    </row>
    <row r="156" spans="1:2">
      <c r="A156" s="1"/>
      <c r="B156" s="1"/>
    </row>
    <row r="157" spans="1:2">
      <c r="A157" s="1"/>
      <c r="B157" s="1"/>
    </row>
    <row r="158" spans="1:2">
      <c r="A158" s="1"/>
      <c r="B158" s="1"/>
    </row>
    <row r="159" spans="1:2">
      <c r="A159" s="1"/>
      <c r="B159" s="1"/>
    </row>
    <row r="160" spans="1:2">
      <c r="A160" s="1"/>
      <c r="B160" s="1"/>
    </row>
    <row r="161" spans="1:2">
      <c r="A161" s="1"/>
      <c r="B161" s="1"/>
    </row>
    <row r="162" spans="1:2">
      <c r="A162" s="1"/>
      <c r="B162" s="1"/>
    </row>
    <row r="163" spans="1:2">
      <c r="A163" s="1"/>
      <c r="B163" s="1"/>
    </row>
    <row r="164" spans="1:2">
      <c r="A164" s="1"/>
      <c r="B164" s="1"/>
    </row>
    <row r="165" spans="1:2">
      <c r="A165" s="1"/>
      <c r="B165" s="1"/>
    </row>
    <row r="166" spans="1:2">
      <c r="A166" s="1"/>
      <c r="B166" s="1"/>
    </row>
    <row r="167" spans="1:2">
      <c r="A167" s="1"/>
      <c r="B167" s="1"/>
    </row>
    <row r="168" spans="1:2">
      <c r="A168" s="1"/>
      <c r="B168" s="1"/>
    </row>
    <row r="169" spans="1:2">
      <c r="A169" s="1"/>
      <c r="B169" s="1"/>
    </row>
    <row r="170" spans="1:2">
      <c r="A170" s="1"/>
      <c r="B170" s="1"/>
    </row>
    <row r="171" spans="1:2">
      <c r="A171" s="1"/>
      <c r="B171" s="1"/>
    </row>
    <row r="172" spans="1:2">
      <c r="A172" s="1"/>
      <c r="B172" s="1"/>
    </row>
    <row r="173" spans="1:2">
      <c r="A173" s="1"/>
      <c r="B173" s="1"/>
    </row>
    <row r="174" spans="1:2">
      <c r="A174" s="1"/>
      <c r="B174" s="1"/>
    </row>
    <row r="175" spans="1:2">
      <c r="A175" s="1"/>
      <c r="B175" s="1"/>
    </row>
    <row r="176" spans="1:2">
      <c r="A176" s="1"/>
      <c r="B176" s="1"/>
    </row>
    <row r="177" spans="1:2">
      <c r="A177" s="1"/>
      <c r="B177" s="1"/>
    </row>
    <row r="178" spans="1:2">
      <c r="A178" s="1"/>
      <c r="B178" s="1"/>
    </row>
    <row r="179" spans="1:2">
      <c r="A179" s="1"/>
      <c r="B179" s="1"/>
    </row>
    <row r="180" spans="1:2">
      <c r="A180" s="1"/>
      <c r="B180" s="1"/>
    </row>
    <row r="181" spans="1:2">
      <c r="A181" s="1"/>
      <c r="B181" s="1"/>
    </row>
    <row r="182" spans="1:2">
      <c r="A182" s="1"/>
      <c r="B182" s="1"/>
    </row>
    <row r="183" spans="1:2">
      <c r="A183" s="1"/>
      <c r="B183" s="1"/>
    </row>
    <row r="184" spans="1:2">
      <c r="A184" s="1"/>
      <c r="B184" s="1"/>
    </row>
    <row r="185" spans="1:2">
      <c r="A185" s="1"/>
      <c r="B185" s="1"/>
    </row>
    <row r="186" spans="1:2">
      <c r="A186" s="1"/>
      <c r="B186" s="1"/>
    </row>
    <row r="187" spans="1:2">
      <c r="A187" s="1"/>
      <c r="B187" s="1"/>
    </row>
    <row r="188" spans="1:2">
      <c r="A188" s="1"/>
      <c r="B188" s="1"/>
    </row>
    <row r="189" spans="1:2">
      <c r="A189" s="1"/>
      <c r="B189" s="1"/>
    </row>
    <row r="190" spans="1:2">
      <c r="A190" s="1"/>
      <c r="B190" s="1"/>
    </row>
    <row r="191" spans="1:2">
      <c r="A191" s="1"/>
      <c r="B191" s="1"/>
    </row>
    <row r="192" spans="1:2">
      <c r="A192" s="1"/>
      <c r="B192" s="1"/>
    </row>
    <row r="193" spans="1:2">
      <c r="A193" s="1"/>
      <c r="B193" s="1"/>
    </row>
    <row r="194" spans="1:2">
      <c r="A194" s="1"/>
      <c r="B194" s="1"/>
    </row>
    <row r="195" spans="1:2">
      <c r="A195" s="1"/>
      <c r="B195" s="1"/>
    </row>
    <row r="196" spans="1:2">
      <c r="A196" s="1"/>
      <c r="B196" s="1"/>
    </row>
    <row r="197" spans="1:2">
      <c r="A197" s="1"/>
      <c r="B197" s="1"/>
    </row>
    <row r="198" spans="1:2">
      <c r="A198" s="1"/>
      <c r="B198" s="1"/>
    </row>
    <row r="199" spans="1:2">
      <c r="A199" s="1"/>
      <c r="B199" s="1"/>
    </row>
    <row r="200" spans="1:2">
      <c r="A200" s="1"/>
      <c r="B200" s="1"/>
    </row>
    <row r="201" spans="1:2">
      <c r="A201" s="1"/>
      <c r="B201" s="1"/>
    </row>
    <row r="202" spans="1:2">
      <c r="A202" s="1"/>
      <c r="B202" s="1"/>
    </row>
    <row r="203" spans="1:2">
      <c r="A203" s="1"/>
      <c r="B203" s="1"/>
    </row>
    <row r="204" spans="1:2">
      <c r="A204" s="1"/>
      <c r="B204" s="1"/>
    </row>
    <row r="205" spans="1:2">
      <c r="A205" s="1"/>
      <c r="B205" s="1"/>
    </row>
    <row r="206" spans="1:2">
      <c r="A206" s="1"/>
      <c r="B206" s="1"/>
    </row>
    <row r="207" spans="1:2">
      <c r="A207" s="1"/>
      <c r="B207" s="1"/>
    </row>
    <row r="208" spans="1:2">
      <c r="A208" s="1"/>
      <c r="B208" s="1"/>
    </row>
    <row r="209" spans="1:2">
      <c r="A209" s="1"/>
      <c r="B209" s="1"/>
    </row>
    <row r="210" spans="1:2">
      <c r="A210" s="1"/>
      <c r="B210" s="1"/>
    </row>
    <row r="211" spans="1:2">
      <c r="A211" s="1"/>
      <c r="B211" s="1"/>
    </row>
    <row r="212" spans="1:2">
      <c r="A212" s="1"/>
      <c r="B212" s="1"/>
    </row>
    <row r="213" spans="1:2">
      <c r="A213" s="1"/>
      <c r="B213" s="1"/>
    </row>
    <row r="214" spans="1:2">
      <c r="A214" s="1"/>
      <c r="B214" s="1"/>
    </row>
    <row r="215" spans="1:2">
      <c r="A215" s="1"/>
      <c r="B215" s="1"/>
    </row>
    <row r="216" spans="1:2">
      <c r="A216" s="1"/>
      <c r="B216" s="1"/>
    </row>
    <row r="217" spans="1:2">
      <c r="A217" s="1"/>
      <c r="B217" s="1"/>
    </row>
    <row r="218" spans="1:2">
      <c r="A218" s="1"/>
      <c r="B218" s="1"/>
    </row>
    <row r="219" spans="1:2">
      <c r="A219" s="1"/>
      <c r="B219" s="1"/>
    </row>
    <row r="220" spans="1:2">
      <c r="A220" s="1"/>
      <c r="B220" s="1"/>
    </row>
    <row r="221" spans="1:2">
      <c r="A221" s="1"/>
      <c r="B221" s="1"/>
    </row>
    <row r="222" spans="1:2">
      <c r="A222" s="1"/>
      <c r="B222" s="1"/>
    </row>
    <row r="223" spans="1:2">
      <c r="A223" s="1"/>
      <c r="B223" s="1"/>
    </row>
    <row r="224" spans="1:2">
      <c r="A224" s="1"/>
      <c r="B224" s="1"/>
    </row>
    <row r="225" spans="1:2">
      <c r="A225" s="1"/>
      <c r="B225" s="1"/>
    </row>
    <row r="226" spans="1:2">
      <c r="A226" s="1"/>
      <c r="B226" s="1"/>
    </row>
    <row r="227" spans="1:2">
      <c r="A227" s="1"/>
      <c r="B227" s="1"/>
    </row>
    <row r="228" spans="1:2">
      <c r="A228" s="1"/>
      <c r="B228" s="1"/>
    </row>
    <row r="229" spans="1:2">
      <c r="A229" s="1"/>
      <c r="B229" s="1"/>
    </row>
    <row r="230" spans="1:2">
      <c r="A230" s="1"/>
      <c r="B230" s="1"/>
    </row>
  </sheetData>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91DBE3-47AF-4187-A200-9CABC8ABE463}">
  <dimension ref="A1:M121"/>
  <sheetViews>
    <sheetView workbookViewId="0"/>
  </sheetViews>
  <sheetFormatPr defaultRowHeight="15"/>
  <cols>
    <col min="13" max="13" width="23.85546875" customWidth="1"/>
  </cols>
  <sheetData>
    <row r="1" spans="1:13">
      <c r="A1" s="1" t="s">
        <v>48</v>
      </c>
      <c r="B1" s="1" t="s">
        <v>49</v>
      </c>
      <c r="C1" s="1" t="s">
        <v>50</v>
      </c>
      <c r="D1" s="1" t="s">
        <v>51</v>
      </c>
      <c r="E1" s="1" t="s">
        <v>52</v>
      </c>
      <c r="F1" s="1" t="s">
        <v>53</v>
      </c>
    </row>
    <row r="2" spans="1:13">
      <c r="A2" s="1">
        <v>220.95852661132813</v>
      </c>
      <c r="B2" s="1">
        <v>222.15162658691406</v>
      </c>
      <c r="C2" s="1">
        <v>1</v>
      </c>
      <c r="D2" s="1">
        <v>1</v>
      </c>
      <c r="E2" s="1">
        <v>1</v>
      </c>
      <c r="F2" s="1" t="s">
        <v>54</v>
      </c>
    </row>
    <row r="3" spans="1:13">
      <c r="A3" s="1">
        <v>219.31361389160156</v>
      </c>
      <c r="B3" s="1">
        <v>219.4453125</v>
      </c>
      <c r="C3" s="1">
        <v>1</v>
      </c>
      <c r="D3" s="1">
        <v>1</v>
      </c>
      <c r="E3" s="1">
        <v>2</v>
      </c>
      <c r="F3" s="1" t="s">
        <v>55</v>
      </c>
    </row>
    <row r="4" spans="1:13">
      <c r="A4" s="1">
        <v>222.1627197265625</v>
      </c>
      <c r="B4" s="1">
        <v>217.6761474609375</v>
      </c>
      <c r="C4" s="1">
        <v>1</v>
      </c>
      <c r="D4" s="1">
        <v>1</v>
      </c>
      <c r="E4" s="1">
        <v>3</v>
      </c>
      <c r="F4" s="1" t="s">
        <v>56</v>
      </c>
    </row>
    <row r="5" spans="1:13">
      <c r="A5" s="1">
        <v>218.41253662109375</v>
      </c>
      <c r="B5" s="1">
        <v>219.21493530273438</v>
      </c>
      <c r="C5" s="1">
        <v>1</v>
      </c>
      <c r="D5" s="1">
        <v>1</v>
      </c>
      <c r="E5" s="1">
        <v>4</v>
      </c>
      <c r="F5" s="1" t="s">
        <v>57</v>
      </c>
    </row>
    <row r="6" spans="1:13">
      <c r="A6" s="1">
        <v>218.04010009765625</v>
      </c>
      <c r="B6" s="1">
        <v>222.50698852539063</v>
      </c>
      <c r="C6" s="1">
        <v>1</v>
      </c>
      <c r="D6" s="1">
        <v>1</v>
      </c>
      <c r="E6" s="1">
        <v>5</v>
      </c>
      <c r="F6" s="1" t="s">
        <v>58</v>
      </c>
    </row>
    <row r="7" spans="1:13">
      <c r="A7" s="1">
        <v>232.57000732421875</v>
      </c>
      <c r="B7" s="1">
        <v>220.09921264648438</v>
      </c>
      <c r="C7" s="1">
        <v>1</v>
      </c>
      <c r="D7" s="1">
        <v>1</v>
      </c>
      <c r="E7" s="1">
        <v>6</v>
      </c>
      <c r="F7" s="1"/>
    </row>
    <row r="8" spans="1:13">
      <c r="A8" s="1">
        <v>222.01725769042969</v>
      </c>
      <c r="B8" s="1">
        <v>220.68528747558594</v>
      </c>
      <c r="C8" s="1">
        <v>2</v>
      </c>
      <c r="D8" s="1">
        <v>1</v>
      </c>
      <c r="E8" s="1">
        <v>1</v>
      </c>
      <c r="F8" s="1"/>
      <c r="M8" s="12" t="s">
        <v>145</v>
      </c>
    </row>
    <row r="9" spans="1:13">
      <c r="A9" s="1">
        <v>218.78460693359375</v>
      </c>
      <c r="B9" s="1">
        <v>220.97256469726563</v>
      </c>
      <c r="C9" s="1">
        <v>2</v>
      </c>
      <c r="D9" s="1">
        <v>1</v>
      </c>
      <c r="E9" s="1">
        <v>2</v>
      </c>
      <c r="F9" s="1"/>
    </row>
    <row r="10" spans="1:13">
      <c r="A10" s="1">
        <v>221.11024475097656</v>
      </c>
      <c r="B10" s="1">
        <v>220.96124267578125</v>
      </c>
      <c r="C10" s="1">
        <v>2</v>
      </c>
      <c r="D10" s="1">
        <v>1</v>
      </c>
      <c r="E10" s="1">
        <v>3</v>
      </c>
      <c r="F10" s="1"/>
    </row>
    <row r="11" spans="1:13">
      <c r="A11" s="1">
        <v>216.49397277832031</v>
      </c>
      <c r="B11" s="1">
        <v>218.54981994628906</v>
      </c>
      <c r="C11" s="1">
        <v>2</v>
      </c>
      <c r="D11" s="1">
        <v>1</v>
      </c>
      <c r="E11" s="1">
        <v>4</v>
      </c>
      <c r="F11" s="1"/>
    </row>
    <row r="12" spans="1:13">
      <c r="A12" s="1">
        <v>220.16586303710938</v>
      </c>
      <c r="B12" s="1">
        <v>218.06513977050781</v>
      </c>
      <c r="C12" s="1">
        <v>2</v>
      </c>
      <c r="D12" s="1">
        <v>1</v>
      </c>
      <c r="E12" s="1">
        <v>5</v>
      </c>
      <c r="F12" s="1"/>
    </row>
    <row r="13" spans="1:13">
      <c r="A13" s="1">
        <v>226.4267578125</v>
      </c>
      <c r="B13" s="1">
        <v>219.34811401367188</v>
      </c>
      <c r="C13" s="1">
        <v>2</v>
      </c>
      <c r="D13" s="1">
        <v>1</v>
      </c>
      <c r="E13" s="1">
        <v>6</v>
      </c>
      <c r="F13" s="1"/>
    </row>
    <row r="14" spans="1:13">
      <c r="A14" s="1">
        <v>216.72911071777344</v>
      </c>
      <c r="B14" s="1">
        <v>221.13125610351563</v>
      </c>
      <c r="C14" s="1">
        <v>3</v>
      </c>
      <c r="D14" s="1">
        <v>1</v>
      </c>
      <c r="E14" s="1">
        <v>1</v>
      </c>
      <c r="F14" s="1"/>
    </row>
    <row r="15" spans="1:13">
      <c r="A15" s="1">
        <v>220.8885498046875</v>
      </c>
      <c r="B15" s="1">
        <v>218.83515930175781</v>
      </c>
      <c r="C15" s="1">
        <v>3</v>
      </c>
      <c r="D15" s="1">
        <v>1</v>
      </c>
      <c r="E15" s="1">
        <v>2</v>
      </c>
      <c r="F15" s="1"/>
    </row>
    <row r="16" spans="1:13">
      <c r="A16" s="1">
        <v>216.89544677734375</v>
      </c>
      <c r="B16" s="1">
        <v>216.35926818847656</v>
      </c>
      <c r="C16" s="1">
        <v>3</v>
      </c>
      <c r="D16" s="1">
        <v>1</v>
      </c>
      <c r="E16" s="1">
        <v>3</v>
      </c>
      <c r="F16" s="1"/>
    </row>
    <row r="17" spans="1:6">
      <c r="A17" s="1">
        <v>221.32461547851563</v>
      </c>
      <c r="B17" s="1">
        <v>218.59326171875</v>
      </c>
      <c r="C17" s="1">
        <v>3</v>
      </c>
      <c r="D17" s="1">
        <v>1</v>
      </c>
      <c r="E17" s="1">
        <v>4</v>
      </c>
      <c r="F17" s="1"/>
    </row>
    <row r="18" spans="1:6">
      <c r="A18" s="1">
        <v>219.72512817382813</v>
      </c>
      <c r="B18" s="1">
        <v>221.0419921875</v>
      </c>
      <c r="C18" s="1">
        <v>3</v>
      </c>
      <c r="D18" s="1">
        <v>1</v>
      </c>
      <c r="E18" s="1">
        <v>5</v>
      </c>
      <c r="F18" s="1"/>
    </row>
    <row r="19" spans="1:6">
      <c r="A19" s="1">
        <v>225.20109558105469</v>
      </c>
      <c r="B19" s="1">
        <v>217.07008361816406</v>
      </c>
      <c r="C19" s="1">
        <v>3</v>
      </c>
      <c r="D19" s="1">
        <v>1</v>
      </c>
      <c r="E19" s="1">
        <v>6</v>
      </c>
      <c r="F19" s="1"/>
    </row>
    <row r="20" spans="1:6">
      <c r="A20" s="1">
        <v>219.07470703125</v>
      </c>
      <c r="B20" s="1">
        <v>220.77503967285156</v>
      </c>
      <c r="C20" s="1">
        <v>4</v>
      </c>
      <c r="D20" s="1">
        <v>1</v>
      </c>
      <c r="E20" s="1">
        <v>1</v>
      </c>
      <c r="F20" s="1"/>
    </row>
    <row r="21" spans="1:6">
      <c r="A21" s="1">
        <v>219.72882080078125</v>
      </c>
      <c r="B21" s="1">
        <v>221.39712524414063</v>
      </c>
      <c r="C21" s="1">
        <v>4</v>
      </c>
      <c r="D21" s="1">
        <v>1</v>
      </c>
      <c r="E21" s="1">
        <v>2</v>
      </c>
      <c r="F21" s="1"/>
    </row>
    <row r="22" spans="1:6">
      <c r="A22" s="1">
        <v>218.28871154785156</v>
      </c>
      <c r="B22" s="1">
        <v>218.96893310546875</v>
      </c>
      <c r="C22" s="1">
        <v>4</v>
      </c>
      <c r="D22" s="1">
        <v>1</v>
      </c>
      <c r="E22" s="1">
        <v>3</v>
      </c>
      <c r="F22" s="1"/>
    </row>
    <row r="23" spans="1:6">
      <c r="A23" s="1">
        <v>215.02552795410156</v>
      </c>
      <c r="B23" s="1">
        <v>220.77354431152344</v>
      </c>
      <c r="C23" s="1">
        <v>4</v>
      </c>
      <c r="D23" s="1">
        <v>1</v>
      </c>
      <c r="E23" s="1">
        <v>4</v>
      </c>
      <c r="F23" s="1"/>
    </row>
    <row r="24" spans="1:6">
      <c r="A24" s="1">
        <v>225.32099914550781</v>
      </c>
      <c r="B24" s="1">
        <v>222.65823364257813</v>
      </c>
      <c r="C24" s="1">
        <v>4</v>
      </c>
      <c r="D24" s="1">
        <v>1</v>
      </c>
      <c r="E24" s="1">
        <v>5</v>
      </c>
      <c r="F24" s="1"/>
    </row>
    <row r="25" spans="1:6">
      <c r="A25" s="1">
        <v>228.71255493164063</v>
      </c>
      <c r="B25" s="1">
        <v>223.1324462890625</v>
      </c>
      <c r="C25" s="1">
        <v>4</v>
      </c>
      <c r="D25" s="1">
        <v>1</v>
      </c>
      <c r="E25" s="1">
        <v>6</v>
      </c>
      <c r="F25" s="1"/>
    </row>
    <row r="26" spans="1:6">
      <c r="A26" s="1">
        <v>218.82362365722656</v>
      </c>
      <c r="B26" s="1">
        <v>224.11708068847656</v>
      </c>
      <c r="C26" s="1">
        <v>5</v>
      </c>
      <c r="D26" s="1">
        <v>1</v>
      </c>
      <c r="E26" s="1">
        <v>1</v>
      </c>
      <c r="F26" s="1"/>
    </row>
    <row r="27" spans="1:6">
      <c r="A27" s="1">
        <v>221.79090881347656</v>
      </c>
      <c r="B27" s="1">
        <v>221.79391479492188</v>
      </c>
      <c r="C27" s="1">
        <v>5</v>
      </c>
      <c r="D27" s="1">
        <v>1</v>
      </c>
      <c r="E27" s="1">
        <v>2</v>
      </c>
      <c r="F27" s="1"/>
    </row>
    <row r="28" spans="1:6">
      <c r="A28" s="1">
        <v>220.76535034179688</v>
      </c>
      <c r="B28" s="1">
        <v>217.52935791015625</v>
      </c>
      <c r="C28" s="1">
        <v>5</v>
      </c>
      <c r="D28" s="1">
        <v>1</v>
      </c>
      <c r="E28" s="1">
        <v>3</v>
      </c>
      <c r="F28" s="1"/>
    </row>
    <row r="29" spans="1:6">
      <c r="A29" s="1">
        <v>222.04463195800781</v>
      </c>
      <c r="B29" s="1">
        <v>217.24220275878906</v>
      </c>
      <c r="C29" s="1">
        <v>5</v>
      </c>
      <c r="D29" s="1">
        <v>1</v>
      </c>
      <c r="E29" s="1">
        <v>4</v>
      </c>
      <c r="F29" s="1"/>
    </row>
    <row r="30" spans="1:6">
      <c r="A30" s="1">
        <v>216.47868347167969</v>
      </c>
      <c r="B30" s="1">
        <v>223.77021789550781</v>
      </c>
      <c r="C30" s="1">
        <v>5</v>
      </c>
      <c r="D30" s="1">
        <v>1</v>
      </c>
      <c r="E30" s="1">
        <v>5</v>
      </c>
      <c r="F30" s="1"/>
    </row>
    <row r="31" spans="1:6">
      <c r="A31" s="1">
        <v>227.30690002441406</v>
      </c>
      <c r="B31" s="1">
        <v>222.86972045898438</v>
      </c>
      <c r="C31" s="1">
        <v>5</v>
      </c>
      <c r="D31" s="1">
        <v>1</v>
      </c>
      <c r="E31" s="1">
        <v>6</v>
      </c>
      <c r="F31" s="1"/>
    </row>
    <row r="32" spans="1:6">
      <c r="A32" s="1">
        <v>220.49935913085938</v>
      </c>
      <c r="B32" s="1">
        <v>219.18605041503906</v>
      </c>
      <c r="C32" s="1">
        <v>6</v>
      </c>
      <c r="D32" s="1">
        <v>1</v>
      </c>
      <c r="E32" s="1">
        <v>1</v>
      </c>
      <c r="F32" s="1"/>
    </row>
    <row r="33" spans="1:6">
      <c r="A33" s="1">
        <v>221.35137939453125</v>
      </c>
      <c r="B33" s="1">
        <v>222.48187255859375</v>
      </c>
      <c r="C33" s="1">
        <v>6</v>
      </c>
      <c r="D33" s="1">
        <v>1</v>
      </c>
      <c r="E33" s="1">
        <v>2</v>
      </c>
      <c r="F33" s="1"/>
    </row>
    <row r="34" spans="1:6">
      <c r="A34" s="1">
        <v>220.23466491699219</v>
      </c>
      <c r="B34" s="1">
        <v>218.58836364746094</v>
      </c>
      <c r="C34" s="1">
        <v>6</v>
      </c>
      <c r="D34" s="1">
        <v>1</v>
      </c>
      <c r="E34" s="1">
        <v>3</v>
      </c>
      <c r="F34" s="1"/>
    </row>
    <row r="35" spans="1:6">
      <c r="A35" s="1">
        <v>219.34930419921875</v>
      </c>
      <c r="B35" s="1">
        <v>216.98423767089844</v>
      </c>
      <c r="C35" s="1">
        <v>6</v>
      </c>
      <c r="D35" s="1">
        <v>1</v>
      </c>
      <c r="E35" s="1">
        <v>4</v>
      </c>
      <c r="F35" s="1"/>
    </row>
    <row r="36" spans="1:6">
      <c r="A36" s="1">
        <v>217.48818969726563</v>
      </c>
      <c r="B36" s="1">
        <v>220.64320373535156</v>
      </c>
      <c r="C36" s="1">
        <v>6</v>
      </c>
      <c r="D36" s="1">
        <v>1</v>
      </c>
      <c r="E36" s="1">
        <v>5</v>
      </c>
      <c r="F36" s="1"/>
    </row>
    <row r="37" spans="1:6">
      <c r="A37" s="1">
        <v>227.78643798828125</v>
      </c>
      <c r="B37" s="1">
        <v>219.13105773925781</v>
      </c>
      <c r="C37" s="1">
        <v>6</v>
      </c>
      <c r="D37" s="1">
        <v>1</v>
      </c>
      <c r="E37" s="1">
        <v>6</v>
      </c>
      <c r="F37" s="1"/>
    </row>
    <row r="38" spans="1:6">
      <c r="A38" s="1">
        <v>217.69790649414063</v>
      </c>
      <c r="B38" s="1">
        <v>216.55252075195313</v>
      </c>
      <c r="C38" s="1">
        <v>7</v>
      </c>
      <c r="D38" s="1">
        <v>1</v>
      </c>
      <c r="E38" s="1">
        <v>1</v>
      </c>
      <c r="F38" s="1"/>
    </row>
    <row r="39" spans="1:6">
      <c r="A39" s="1">
        <v>222.37472534179688</v>
      </c>
      <c r="B39" s="1">
        <v>221.47673034667969</v>
      </c>
      <c r="C39" s="1">
        <v>7</v>
      </c>
      <c r="D39" s="1">
        <v>1</v>
      </c>
      <c r="E39" s="1">
        <v>2</v>
      </c>
      <c r="F39" s="1"/>
    </row>
    <row r="40" spans="1:6">
      <c r="A40" s="1">
        <v>221.90852355957031</v>
      </c>
      <c r="B40" s="1">
        <v>220.24014282226563</v>
      </c>
      <c r="C40" s="1">
        <v>7</v>
      </c>
      <c r="D40" s="1">
        <v>1</v>
      </c>
      <c r="E40" s="1">
        <v>3</v>
      </c>
      <c r="F40" s="1"/>
    </row>
    <row r="41" spans="1:6">
      <c r="A41" s="1">
        <v>222.94471740722656</v>
      </c>
      <c r="B41" s="1">
        <v>222.51533508300781</v>
      </c>
      <c r="C41" s="1">
        <v>7</v>
      </c>
      <c r="D41" s="1">
        <v>1</v>
      </c>
      <c r="E41" s="1">
        <v>4</v>
      </c>
      <c r="F41" s="1"/>
    </row>
    <row r="42" spans="1:6">
      <c r="A42" s="1">
        <v>219.285400390625</v>
      </c>
      <c r="B42" s="1">
        <v>214.89234924316406</v>
      </c>
      <c r="C42" s="1">
        <v>7</v>
      </c>
      <c r="D42" s="1">
        <v>1</v>
      </c>
      <c r="E42" s="1">
        <v>5</v>
      </c>
      <c r="F42" s="1"/>
    </row>
    <row r="43" spans="1:6">
      <c r="A43" s="1">
        <v>226.97970581054688</v>
      </c>
      <c r="B43" s="1">
        <v>220.03642272949219</v>
      </c>
      <c r="C43" s="1">
        <v>7</v>
      </c>
      <c r="D43" s="1">
        <v>1</v>
      </c>
      <c r="E43" s="1">
        <v>6</v>
      </c>
      <c r="F43" s="1"/>
    </row>
    <row r="44" spans="1:6">
      <c r="A44" s="1">
        <v>220.55131530761719</v>
      </c>
      <c r="B44" s="1">
        <v>217.9124755859375</v>
      </c>
      <c r="C44" s="1">
        <v>8</v>
      </c>
      <c r="D44" s="1">
        <v>1</v>
      </c>
      <c r="E44" s="1">
        <v>1</v>
      </c>
      <c r="F44" s="1"/>
    </row>
    <row r="45" spans="1:6">
      <c r="A45" s="1">
        <v>219.34243774414063</v>
      </c>
      <c r="B45" s="1">
        <v>220.43508911132813</v>
      </c>
      <c r="C45" s="1">
        <v>8</v>
      </c>
      <c r="D45" s="1">
        <v>1</v>
      </c>
      <c r="E45" s="1">
        <v>2</v>
      </c>
      <c r="F45" s="1"/>
    </row>
    <row r="46" spans="1:6">
      <c r="A46" s="1">
        <v>219.39218139648438</v>
      </c>
      <c r="B46" s="1">
        <v>221.48617553710938</v>
      </c>
      <c r="C46" s="1">
        <v>8</v>
      </c>
      <c r="D46" s="1">
        <v>1</v>
      </c>
      <c r="E46" s="1">
        <v>3</v>
      </c>
      <c r="F46" s="1"/>
    </row>
    <row r="47" spans="1:6">
      <c r="A47" s="1">
        <v>219.08055114746094</v>
      </c>
      <c r="B47" s="1">
        <v>223.18408203125</v>
      </c>
      <c r="C47" s="1">
        <v>8</v>
      </c>
      <c r="D47" s="1">
        <v>1</v>
      </c>
      <c r="E47" s="1">
        <v>4</v>
      </c>
      <c r="F47" s="1"/>
    </row>
    <row r="48" spans="1:6">
      <c r="A48" s="1">
        <v>219.20974731445313</v>
      </c>
      <c r="B48" s="1">
        <v>221.98663330078125</v>
      </c>
      <c r="C48" s="1">
        <v>8</v>
      </c>
      <c r="D48" s="1">
        <v>1</v>
      </c>
      <c r="E48" s="1">
        <v>5</v>
      </c>
      <c r="F48" s="1"/>
    </row>
    <row r="49" spans="1:6">
      <c r="A49" s="1">
        <v>224.79800415039063</v>
      </c>
      <c r="B49" s="1">
        <v>219.1375732421875</v>
      </c>
      <c r="C49" s="1">
        <v>8</v>
      </c>
      <c r="D49" s="1">
        <v>1</v>
      </c>
      <c r="E49" s="1">
        <v>6</v>
      </c>
      <c r="F49" s="1"/>
    </row>
    <row r="50" spans="1:6">
      <c r="A50" s="1">
        <v>222.58454895019531</v>
      </c>
      <c r="B50" s="1">
        <v>216.73316955566406</v>
      </c>
      <c r="C50" s="1">
        <v>9</v>
      </c>
      <c r="D50" s="1">
        <v>1</v>
      </c>
      <c r="E50" s="1">
        <v>1</v>
      </c>
      <c r="F50" s="1"/>
    </row>
    <row r="51" spans="1:6">
      <c r="A51" s="1">
        <v>219.64028930664063</v>
      </c>
      <c r="B51" s="1">
        <v>220.1171875</v>
      </c>
      <c r="C51" s="1">
        <v>9</v>
      </c>
      <c r="D51" s="1">
        <v>1</v>
      </c>
      <c r="E51" s="1">
        <v>2</v>
      </c>
      <c r="F51" s="1"/>
    </row>
    <row r="52" spans="1:6">
      <c r="A52" s="1">
        <v>220.17689514160156</v>
      </c>
      <c r="B52" s="1">
        <v>225.02659606933594</v>
      </c>
      <c r="C52" s="1">
        <v>9</v>
      </c>
      <c r="D52" s="1">
        <v>1</v>
      </c>
      <c r="E52" s="1">
        <v>3</v>
      </c>
      <c r="F52" s="1"/>
    </row>
    <row r="53" spans="1:6">
      <c r="A53" s="1">
        <v>224.70024108886719</v>
      </c>
      <c r="B53" s="1">
        <v>220.55461120605469</v>
      </c>
      <c r="C53" s="1">
        <v>9</v>
      </c>
      <c r="D53" s="1">
        <v>1</v>
      </c>
      <c r="E53" s="1">
        <v>4</v>
      </c>
      <c r="F53" s="1"/>
    </row>
    <row r="54" spans="1:6">
      <c r="A54" s="1">
        <v>218.36416625976563</v>
      </c>
      <c r="B54" s="1">
        <v>217.76718139648438</v>
      </c>
      <c r="C54" s="1">
        <v>9</v>
      </c>
      <c r="D54" s="1">
        <v>1</v>
      </c>
      <c r="E54" s="1">
        <v>5</v>
      </c>
      <c r="F54" s="1"/>
    </row>
    <row r="55" spans="1:6">
      <c r="A55" s="1">
        <v>225.07600402832031</v>
      </c>
      <c r="B55" s="1">
        <v>214.84185791015625</v>
      </c>
      <c r="C55" s="1">
        <v>9</v>
      </c>
      <c r="D55" s="1">
        <v>1</v>
      </c>
      <c r="E55" s="1">
        <v>6</v>
      </c>
      <c r="F55" s="1"/>
    </row>
    <row r="56" spans="1:6">
      <c r="A56" s="1">
        <v>220.00985717773438</v>
      </c>
      <c r="B56" s="1">
        <v>220.3807373046875</v>
      </c>
      <c r="C56" s="1">
        <v>10</v>
      </c>
      <c r="D56" s="1">
        <v>1</v>
      </c>
      <c r="E56" s="1">
        <v>1</v>
      </c>
      <c r="F56" s="1"/>
    </row>
    <row r="57" spans="1:6">
      <c r="A57" s="1">
        <v>223.67495727539063</v>
      </c>
      <c r="B57" s="1">
        <v>218.97319030761719</v>
      </c>
      <c r="C57" s="1">
        <v>10</v>
      </c>
      <c r="D57" s="1">
        <v>1</v>
      </c>
      <c r="E57" s="1">
        <v>2</v>
      </c>
      <c r="F57" s="1"/>
    </row>
    <row r="58" spans="1:6">
      <c r="A58" s="1">
        <v>218.42143249511719</v>
      </c>
      <c r="B58" s="1">
        <v>222.09054565429688</v>
      </c>
      <c r="C58" s="1">
        <v>10</v>
      </c>
      <c r="D58" s="1">
        <v>1</v>
      </c>
      <c r="E58" s="1">
        <v>3</v>
      </c>
      <c r="F58" s="1"/>
    </row>
    <row r="59" spans="1:6">
      <c r="A59" s="1">
        <v>217.65058898925781</v>
      </c>
      <c r="B59" s="1">
        <v>221.53025817871094</v>
      </c>
      <c r="C59" s="1">
        <v>10</v>
      </c>
      <c r="D59" s="1">
        <v>1</v>
      </c>
      <c r="E59" s="1">
        <v>4</v>
      </c>
      <c r="F59" s="1"/>
    </row>
    <row r="60" spans="1:6">
      <c r="A60" s="1">
        <v>219.673583984375</v>
      </c>
      <c r="B60" s="1">
        <v>219.45033264160156</v>
      </c>
      <c r="C60" s="1">
        <v>10</v>
      </c>
      <c r="D60" s="1">
        <v>1</v>
      </c>
      <c r="E60" s="1">
        <v>5</v>
      </c>
      <c r="F60" s="1"/>
    </row>
    <row r="61" spans="1:6">
      <c r="A61" s="1">
        <v>226.72610473632813</v>
      </c>
      <c r="B61" s="1">
        <v>219.6031494140625</v>
      </c>
      <c r="C61" s="1">
        <v>10</v>
      </c>
      <c r="D61" s="1">
        <v>1</v>
      </c>
      <c r="E61" s="1">
        <v>6</v>
      </c>
      <c r="F61" s="1"/>
    </row>
    <row r="62" spans="1:6">
      <c r="A62" s="1">
        <v>220.15176391601563</v>
      </c>
      <c r="B62" s="1">
        <v>218.63615417480469</v>
      </c>
      <c r="C62" s="1">
        <v>11</v>
      </c>
      <c r="D62" s="1">
        <v>2</v>
      </c>
      <c r="E62" s="1">
        <v>1</v>
      </c>
      <c r="F62" s="1"/>
    </row>
    <row r="63" spans="1:6">
      <c r="A63" s="1">
        <v>221.66781616210938</v>
      </c>
      <c r="B63" s="1">
        <v>220.13278198242188</v>
      </c>
      <c r="C63" s="1">
        <v>11</v>
      </c>
      <c r="D63" s="1">
        <v>2</v>
      </c>
      <c r="E63" s="1">
        <v>2</v>
      </c>
      <c r="F63" s="1"/>
    </row>
    <row r="64" spans="1:6">
      <c r="A64" s="1">
        <v>219.11416625976563</v>
      </c>
      <c r="B64" s="1">
        <v>223.06184387207031</v>
      </c>
      <c r="C64" s="1">
        <v>11</v>
      </c>
      <c r="D64" s="1">
        <v>2</v>
      </c>
      <c r="E64" s="1">
        <v>3</v>
      </c>
      <c r="F64" s="1"/>
    </row>
    <row r="65" spans="1:6">
      <c r="A65" s="1">
        <v>219.24581909179688</v>
      </c>
      <c r="B65" s="1">
        <v>216.61445617675781</v>
      </c>
      <c r="C65" s="1">
        <v>11</v>
      </c>
      <c r="D65" s="1">
        <v>2</v>
      </c>
      <c r="E65" s="1">
        <v>4</v>
      </c>
      <c r="F65" s="1"/>
    </row>
    <row r="66" spans="1:6">
      <c r="A66" s="1">
        <v>221.71249389648438</v>
      </c>
      <c r="B66" s="1">
        <v>222.6849365234375</v>
      </c>
      <c r="C66" s="1">
        <v>11</v>
      </c>
      <c r="D66" s="1">
        <v>2</v>
      </c>
      <c r="E66" s="1">
        <v>5</v>
      </c>
      <c r="F66" s="1"/>
    </row>
    <row r="67" spans="1:6">
      <c r="A67" s="1">
        <v>228.31051635742188</v>
      </c>
      <c r="B67" s="1">
        <v>220.07528686523438</v>
      </c>
      <c r="C67" s="1">
        <v>11</v>
      </c>
      <c r="D67" s="1">
        <v>2</v>
      </c>
      <c r="E67" s="1">
        <v>6</v>
      </c>
      <c r="F67" s="1"/>
    </row>
    <row r="68" spans="1:6">
      <c r="A68" s="1">
        <v>218.30862426757813</v>
      </c>
      <c r="B68" s="1">
        <v>219.3125</v>
      </c>
      <c r="C68" s="1">
        <v>12</v>
      </c>
      <c r="D68" s="1">
        <v>2</v>
      </c>
      <c r="E68" s="1">
        <v>1</v>
      </c>
      <c r="F68" s="1"/>
    </row>
    <row r="69" spans="1:6">
      <c r="A69" s="1">
        <v>219.5281982421875</v>
      </c>
      <c r="B69" s="1">
        <v>219.85470581054688</v>
      </c>
      <c r="C69" s="1">
        <v>12</v>
      </c>
      <c r="D69" s="1">
        <v>2</v>
      </c>
      <c r="E69" s="1">
        <v>2</v>
      </c>
      <c r="F69" s="1"/>
    </row>
    <row r="70" spans="1:6">
      <c r="A70" s="1">
        <v>220.68438720703125</v>
      </c>
      <c r="B70" s="1">
        <v>221.13182067871094</v>
      </c>
      <c r="C70" s="1">
        <v>12</v>
      </c>
      <c r="D70" s="1">
        <v>2</v>
      </c>
      <c r="E70" s="1">
        <v>3</v>
      </c>
      <c r="F70" s="1"/>
    </row>
    <row r="71" spans="1:6">
      <c r="A71" s="1">
        <v>219.9984130859375</v>
      </c>
      <c r="B71" s="1">
        <v>219.03050231933594</v>
      </c>
      <c r="C71" s="1">
        <v>12</v>
      </c>
      <c r="D71" s="1">
        <v>2</v>
      </c>
      <c r="E71" s="1">
        <v>4</v>
      </c>
      <c r="F71" s="1"/>
    </row>
    <row r="72" spans="1:6">
      <c r="A72" s="1">
        <v>219.93159484863281</v>
      </c>
      <c r="B72" s="1">
        <v>218.24600219726563</v>
      </c>
      <c r="C72" s="1">
        <v>12</v>
      </c>
      <c r="D72" s="1">
        <v>2</v>
      </c>
      <c r="E72" s="1">
        <v>5</v>
      </c>
      <c r="F72" s="1"/>
    </row>
    <row r="73" spans="1:6">
      <c r="A73" s="1">
        <v>232.05111694335938</v>
      </c>
      <c r="B73" s="1">
        <v>219.81884765625</v>
      </c>
      <c r="C73" s="1">
        <v>12</v>
      </c>
      <c r="D73" s="1">
        <v>2</v>
      </c>
      <c r="E73" s="1">
        <v>6</v>
      </c>
      <c r="F73" s="1"/>
    </row>
    <row r="74" spans="1:6">
      <c r="A74" s="1">
        <v>222.69415283203125</v>
      </c>
      <c r="B74" s="1">
        <v>224.73486328125</v>
      </c>
      <c r="C74" s="1">
        <v>13</v>
      </c>
      <c r="D74" s="1">
        <v>2</v>
      </c>
      <c r="E74" s="1">
        <v>1</v>
      </c>
      <c r="F74" s="1"/>
    </row>
    <row r="75" spans="1:6">
      <c r="A75" s="1">
        <v>217.65501403808594</v>
      </c>
      <c r="B75" s="1">
        <v>221.97439575195313</v>
      </c>
      <c r="C75" s="1">
        <v>13</v>
      </c>
      <c r="D75" s="1">
        <v>2</v>
      </c>
      <c r="E75" s="1">
        <v>2</v>
      </c>
      <c r="F75" s="1"/>
    </row>
    <row r="76" spans="1:6">
      <c r="A76" s="1">
        <v>218.58311462402344</v>
      </c>
      <c r="B76" s="1">
        <v>219.13386535644531</v>
      </c>
      <c r="C76" s="1">
        <v>13</v>
      </c>
      <c r="D76" s="1">
        <v>2</v>
      </c>
      <c r="E76" s="1">
        <v>3</v>
      </c>
      <c r="F76" s="1"/>
    </row>
    <row r="77" spans="1:6">
      <c r="A77" s="1">
        <v>219.80587768554688</v>
      </c>
      <c r="B77" s="1">
        <v>217.93489074707031</v>
      </c>
      <c r="C77" s="1">
        <v>13</v>
      </c>
      <c r="D77" s="1">
        <v>2</v>
      </c>
      <c r="E77" s="1">
        <v>4</v>
      </c>
      <c r="F77" s="1"/>
    </row>
    <row r="78" spans="1:6">
      <c r="A78" s="1">
        <v>217.99801635742188</v>
      </c>
      <c r="B78" s="1">
        <v>221.56637573242188</v>
      </c>
      <c r="C78" s="1">
        <v>13</v>
      </c>
      <c r="D78" s="1">
        <v>2</v>
      </c>
      <c r="E78" s="1">
        <v>5</v>
      </c>
      <c r="F78" s="1"/>
    </row>
    <row r="79" spans="1:6">
      <c r="A79" s="1">
        <v>223.374755859375</v>
      </c>
      <c r="B79" s="1">
        <v>219.58441162109375</v>
      </c>
      <c r="C79" s="1">
        <v>13</v>
      </c>
      <c r="D79" s="1">
        <v>2</v>
      </c>
      <c r="E79" s="1">
        <v>6</v>
      </c>
      <c r="F79" s="1"/>
    </row>
    <row r="80" spans="1:6">
      <c r="A80" s="1">
        <v>223.54319763183594</v>
      </c>
      <c r="B80" s="1">
        <v>220.00788879394531</v>
      </c>
      <c r="C80" s="1">
        <v>14</v>
      </c>
      <c r="D80" s="1">
        <v>2</v>
      </c>
      <c r="E80" s="1">
        <v>1</v>
      </c>
      <c r="F80" s="1"/>
    </row>
    <row r="81" spans="1:6">
      <c r="A81" s="1">
        <v>218.71347045898438</v>
      </c>
      <c r="B81" s="1">
        <v>220.56741333007813</v>
      </c>
      <c r="C81" s="1">
        <v>14</v>
      </c>
      <c r="D81" s="1">
        <v>2</v>
      </c>
      <c r="E81" s="1">
        <v>2</v>
      </c>
      <c r="F81" s="1"/>
    </row>
    <row r="82" spans="1:6">
      <c r="A82" s="1">
        <v>223.45465087890625</v>
      </c>
      <c r="B82" s="1">
        <v>222.28955078125</v>
      </c>
      <c r="C82" s="1">
        <v>14</v>
      </c>
      <c r="D82" s="1">
        <v>2</v>
      </c>
      <c r="E82" s="1">
        <v>3</v>
      </c>
      <c r="F82" s="1"/>
    </row>
    <row r="83" spans="1:6">
      <c r="A83" s="1">
        <v>220.75489807128906</v>
      </c>
      <c r="B83" s="1">
        <v>219.46711730957031</v>
      </c>
      <c r="C83" s="1">
        <v>14</v>
      </c>
      <c r="D83" s="1">
        <v>2</v>
      </c>
      <c r="E83" s="1">
        <v>4</v>
      </c>
      <c r="F83" s="1"/>
    </row>
    <row r="84" spans="1:6">
      <c r="A84" s="1">
        <v>217.95852661132813</v>
      </c>
      <c r="B84" s="1">
        <v>217.85099792480469</v>
      </c>
      <c r="C84" s="1">
        <v>14</v>
      </c>
      <c r="D84" s="1">
        <v>2</v>
      </c>
      <c r="E84" s="1">
        <v>5</v>
      </c>
      <c r="F84" s="1"/>
    </row>
    <row r="85" spans="1:6">
      <c r="A85" s="1">
        <v>225.37771606445313</v>
      </c>
      <c r="B85" s="1">
        <v>217.388427734375</v>
      </c>
      <c r="C85" s="1">
        <v>14</v>
      </c>
      <c r="D85" s="1">
        <v>2</v>
      </c>
      <c r="E85" s="1">
        <v>6</v>
      </c>
      <c r="F85" s="1"/>
    </row>
    <row r="86" spans="1:6">
      <c r="A86" s="1">
        <v>218.84608459472656</v>
      </c>
      <c r="B86" s="1">
        <v>218.34254455566406</v>
      </c>
      <c r="C86" s="1">
        <v>15</v>
      </c>
      <c r="D86" s="1">
        <v>2</v>
      </c>
      <c r="E86" s="1">
        <v>1</v>
      </c>
      <c r="F86" s="1"/>
    </row>
    <row r="87" spans="1:6">
      <c r="A87" s="1">
        <v>221.6314697265625</v>
      </c>
      <c r="B87" s="1">
        <v>220.81584167480469</v>
      </c>
      <c r="C87" s="1">
        <v>15</v>
      </c>
      <c r="D87" s="1">
        <v>2</v>
      </c>
      <c r="E87" s="1">
        <v>2</v>
      </c>
      <c r="F87" s="1"/>
    </row>
    <row r="88" spans="1:6">
      <c r="A88" s="1">
        <v>218.13063049316406</v>
      </c>
      <c r="B88" s="1">
        <v>220.18136596679688</v>
      </c>
      <c r="C88" s="1">
        <v>15</v>
      </c>
      <c r="D88" s="1">
        <v>2</v>
      </c>
      <c r="E88" s="1">
        <v>3</v>
      </c>
      <c r="F88" s="1"/>
    </row>
    <row r="89" spans="1:6">
      <c r="A89" s="1">
        <v>218.26617431640625</v>
      </c>
      <c r="B89" s="1">
        <v>219.3216552734375</v>
      </c>
      <c r="C89" s="1">
        <v>15</v>
      </c>
      <c r="D89" s="1">
        <v>2</v>
      </c>
      <c r="E89" s="1">
        <v>4</v>
      </c>
      <c r="F89" s="1"/>
    </row>
    <row r="90" spans="1:6">
      <c r="A90" s="1">
        <v>221.481689453125</v>
      </c>
      <c r="B90" s="1">
        <v>218.195068359375</v>
      </c>
      <c r="C90" s="1">
        <v>15</v>
      </c>
      <c r="D90" s="1">
        <v>2</v>
      </c>
      <c r="E90" s="1">
        <v>5</v>
      </c>
      <c r="F90" s="1"/>
    </row>
    <row r="91" spans="1:6">
      <c r="A91" s="1">
        <v>222.36898803710938</v>
      </c>
      <c r="B91" s="1">
        <v>214.84661865234375</v>
      </c>
      <c r="C91" s="1">
        <v>15</v>
      </c>
      <c r="D91" s="1">
        <v>2</v>
      </c>
      <c r="E91" s="1">
        <v>6</v>
      </c>
      <c r="F91" s="1"/>
    </row>
    <row r="92" spans="1:6">
      <c r="A92" s="1">
        <v>216.55131530761719</v>
      </c>
      <c r="B92" s="1">
        <v>218.32489013671875</v>
      </c>
      <c r="C92" s="1">
        <v>16</v>
      </c>
      <c r="D92" s="1">
        <v>2</v>
      </c>
      <c r="E92" s="1">
        <v>1</v>
      </c>
      <c r="F92" s="1"/>
    </row>
    <row r="93" spans="1:6">
      <c r="A93" s="1">
        <v>222.330078125</v>
      </c>
      <c r="B93" s="1">
        <v>217.53302001953125</v>
      </c>
      <c r="C93" s="1">
        <v>16</v>
      </c>
      <c r="D93" s="1">
        <v>2</v>
      </c>
      <c r="E93" s="1">
        <v>2</v>
      </c>
      <c r="F93" s="1"/>
    </row>
    <row r="94" spans="1:6">
      <c r="A94" s="1">
        <v>222.18644714355469</v>
      </c>
      <c r="B94" s="1">
        <v>220.06024169921875</v>
      </c>
      <c r="C94" s="1">
        <v>16</v>
      </c>
      <c r="D94" s="1">
        <v>2</v>
      </c>
      <c r="E94" s="1">
        <v>3</v>
      </c>
      <c r="F94" s="1"/>
    </row>
    <row r="95" spans="1:6">
      <c r="A95" s="1">
        <v>217.59561157226563</v>
      </c>
      <c r="B95" s="1">
        <v>217.88824462890625</v>
      </c>
      <c r="C95" s="1">
        <v>16</v>
      </c>
      <c r="D95" s="1">
        <v>2</v>
      </c>
      <c r="E95" s="1">
        <v>4</v>
      </c>
      <c r="F95" s="1"/>
    </row>
    <row r="96" spans="1:6">
      <c r="A96" s="1">
        <v>222.3955078125</v>
      </c>
      <c r="B96" s="1">
        <v>218.71072387695313</v>
      </c>
      <c r="C96" s="1">
        <v>16</v>
      </c>
      <c r="D96" s="1">
        <v>2</v>
      </c>
      <c r="E96" s="1">
        <v>5</v>
      </c>
      <c r="F96" s="1"/>
    </row>
    <row r="97" spans="1:6">
      <c r="A97" s="1">
        <v>227.05616760253906</v>
      </c>
      <c r="B97" s="1">
        <v>217.82051086425781</v>
      </c>
      <c r="C97" s="1">
        <v>16</v>
      </c>
      <c r="D97" s="1">
        <v>2</v>
      </c>
      <c r="E97" s="1">
        <v>6</v>
      </c>
      <c r="F97" s="1"/>
    </row>
    <row r="98" spans="1:6">
      <c r="A98" s="1">
        <v>221.54774475097656</v>
      </c>
      <c r="B98" s="1">
        <v>221.05575561523438</v>
      </c>
      <c r="C98" s="1">
        <v>17</v>
      </c>
      <c r="D98" s="1">
        <v>2</v>
      </c>
      <c r="E98" s="1">
        <v>1</v>
      </c>
      <c r="F98" s="1"/>
    </row>
    <row r="99" spans="1:6">
      <c r="A99" s="1">
        <v>220.54812622070313</v>
      </c>
      <c r="B99" s="1">
        <v>217.1314697265625</v>
      </c>
      <c r="C99" s="1">
        <v>17</v>
      </c>
      <c r="D99" s="1">
        <v>2</v>
      </c>
      <c r="E99" s="1">
        <v>2</v>
      </c>
      <c r="F99" s="1"/>
    </row>
    <row r="100" spans="1:6">
      <c r="A100" s="1">
        <v>218.41804504394531</v>
      </c>
      <c r="B100" s="1">
        <v>222.38034057617188</v>
      </c>
      <c r="C100" s="1">
        <v>17</v>
      </c>
      <c r="D100" s="1">
        <v>2</v>
      </c>
      <c r="E100" s="1">
        <v>3</v>
      </c>
      <c r="F100" s="1"/>
    </row>
    <row r="101" spans="1:6">
      <c r="A101" s="1">
        <v>220.72427368164063</v>
      </c>
      <c r="B101" s="1">
        <v>219.97221374511719</v>
      </c>
      <c r="C101" s="1">
        <v>17</v>
      </c>
      <c r="D101" s="1">
        <v>2</v>
      </c>
      <c r="E101" s="1">
        <v>4</v>
      </c>
      <c r="F101" s="1"/>
    </row>
    <row r="102" spans="1:6">
      <c r="A102" s="1">
        <v>221.76844787597656</v>
      </c>
      <c r="B102" s="1">
        <v>218.11587524414063</v>
      </c>
      <c r="C102" s="1">
        <v>17</v>
      </c>
      <c r="D102" s="1">
        <v>2</v>
      </c>
      <c r="E102" s="1">
        <v>5</v>
      </c>
      <c r="F102" s="1"/>
    </row>
    <row r="103" spans="1:6">
      <c r="A103" s="1">
        <v>221.668212890625</v>
      </c>
      <c r="B103" s="1">
        <v>221.41279602050781</v>
      </c>
      <c r="C103" s="1">
        <v>17</v>
      </c>
      <c r="D103" s="1">
        <v>2</v>
      </c>
      <c r="E103" s="1">
        <v>6</v>
      </c>
      <c r="F103" s="1"/>
    </row>
    <row r="104" spans="1:6">
      <c r="A104" s="1">
        <v>222.64840698242188</v>
      </c>
      <c r="B104" s="1">
        <v>216.16436767578125</v>
      </c>
      <c r="C104" s="1">
        <v>18</v>
      </c>
      <c r="D104" s="1">
        <v>2</v>
      </c>
      <c r="E104" s="1">
        <v>1</v>
      </c>
      <c r="F104" s="1"/>
    </row>
    <row r="105" spans="1:6">
      <c r="A105" s="1">
        <v>221.10159301757813</v>
      </c>
      <c r="B105" s="1">
        <v>221.07119750976563</v>
      </c>
      <c r="C105" s="1">
        <v>18</v>
      </c>
      <c r="D105" s="1">
        <v>2</v>
      </c>
      <c r="E105" s="1">
        <v>2</v>
      </c>
      <c r="F105" s="1"/>
    </row>
    <row r="106" spans="1:6">
      <c r="A106" s="1">
        <v>222.00694274902344</v>
      </c>
      <c r="B106" s="1">
        <v>221.84591674804688</v>
      </c>
      <c r="C106" s="1">
        <v>18</v>
      </c>
      <c r="D106" s="1">
        <v>2</v>
      </c>
      <c r="E106" s="1">
        <v>3</v>
      </c>
      <c r="F106" s="1"/>
    </row>
    <row r="107" spans="1:6">
      <c r="A107" s="1">
        <v>220.31202697753906</v>
      </c>
      <c r="B107" s="1">
        <v>225.50253295898438</v>
      </c>
      <c r="C107" s="1">
        <v>18</v>
      </c>
      <c r="D107" s="1">
        <v>2</v>
      </c>
      <c r="E107" s="1">
        <v>4</v>
      </c>
      <c r="F107" s="1"/>
    </row>
    <row r="108" spans="1:6">
      <c r="A108" s="1">
        <v>220.43527221679688</v>
      </c>
      <c r="B108" s="1">
        <v>220.73812866210938</v>
      </c>
      <c r="C108" s="1">
        <v>18</v>
      </c>
      <c r="D108" s="1">
        <v>2</v>
      </c>
      <c r="E108" s="1">
        <v>5</v>
      </c>
      <c r="F108" s="1"/>
    </row>
    <row r="109" spans="1:6">
      <c r="A109" s="1">
        <v>227.59318542480469</v>
      </c>
      <c r="B109" s="1">
        <v>220.05482482910156</v>
      </c>
      <c r="C109" s="1">
        <v>18</v>
      </c>
      <c r="D109" s="1">
        <v>2</v>
      </c>
      <c r="E109" s="1">
        <v>6</v>
      </c>
      <c r="F109" s="1"/>
    </row>
    <row r="110" spans="1:6">
      <c r="A110" s="1">
        <v>221.04695129394531</v>
      </c>
      <c r="B110" s="1">
        <v>218.76942443847656</v>
      </c>
      <c r="C110" s="1">
        <v>19</v>
      </c>
      <c r="D110" s="1">
        <v>2</v>
      </c>
      <c r="E110" s="1">
        <v>1</v>
      </c>
      <c r="F110" s="1"/>
    </row>
    <row r="111" spans="1:6">
      <c r="A111" s="1">
        <v>220.01463317871094</v>
      </c>
      <c r="B111" s="1">
        <v>223.05747985839844</v>
      </c>
      <c r="C111" s="1">
        <v>19</v>
      </c>
      <c r="D111" s="1">
        <v>2</v>
      </c>
      <c r="E111" s="1">
        <v>2</v>
      </c>
      <c r="F111" s="1"/>
    </row>
    <row r="112" spans="1:6">
      <c r="A112" s="1">
        <v>221.09555053710938</v>
      </c>
      <c r="B112" s="1">
        <v>221.1064453125</v>
      </c>
      <c r="C112" s="1">
        <v>19</v>
      </c>
      <c r="D112" s="1">
        <v>2</v>
      </c>
      <c r="E112" s="1">
        <v>3</v>
      </c>
      <c r="F112" s="1"/>
    </row>
    <row r="113" spans="1:6">
      <c r="A113" s="1">
        <v>217.05128479003906</v>
      </c>
      <c r="B113" s="1">
        <v>218.63304138183594</v>
      </c>
      <c r="C113" s="1">
        <v>19</v>
      </c>
      <c r="D113" s="1">
        <v>2</v>
      </c>
      <c r="E113" s="1">
        <v>4</v>
      </c>
      <c r="F113" s="1"/>
    </row>
    <row r="114" spans="1:6">
      <c r="A114" s="1">
        <v>220.63185119628906</v>
      </c>
      <c r="B114" s="1">
        <v>218.64105224609375</v>
      </c>
      <c r="C114" s="1">
        <v>19</v>
      </c>
      <c r="D114" s="1">
        <v>2</v>
      </c>
      <c r="E114" s="1">
        <v>5</v>
      </c>
      <c r="F114" s="1"/>
    </row>
    <row r="115" spans="1:6">
      <c r="A115" s="1">
        <v>227.21076965332031</v>
      </c>
      <c r="B115" s="1">
        <v>219.90261840820313</v>
      </c>
      <c r="C115" s="1">
        <v>19</v>
      </c>
      <c r="D115" s="1">
        <v>2</v>
      </c>
      <c r="E115" s="1">
        <v>6</v>
      </c>
      <c r="F115" s="1"/>
    </row>
    <row r="116" spans="1:6">
      <c r="A116" s="1">
        <v>221.287841796875</v>
      </c>
      <c r="B116" s="1">
        <v>220.77763366699219</v>
      </c>
      <c r="C116" s="1">
        <v>20</v>
      </c>
      <c r="D116" s="1">
        <v>2</v>
      </c>
      <c r="E116" s="1">
        <v>1</v>
      </c>
      <c r="F116" s="1"/>
    </row>
    <row r="117" spans="1:6">
      <c r="A117" s="1">
        <v>221.26902770996094</v>
      </c>
      <c r="B117" s="1">
        <v>217.74005126953125</v>
      </c>
      <c r="C117" s="1">
        <v>20</v>
      </c>
      <c r="D117" s="1">
        <v>2</v>
      </c>
      <c r="E117" s="1">
        <v>2</v>
      </c>
      <c r="F117" s="1"/>
    </row>
    <row r="118" spans="1:6">
      <c r="A118" s="1">
        <v>222.40226745605469</v>
      </c>
      <c r="B118" s="1">
        <v>220.36763000488281</v>
      </c>
      <c r="C118" s="1">
        <v>20</v>
      </c>
      <c r="D118" s="1">
        <v>2</v>
      </c>
      <c r="E118" s="1">
        <v>3</v>
      </c>
      <c r="F118" s="1"/>
    </row>
    <row r="119" spans="1:6">
      <c r="A119" s="1">
        <v>217.943359375</v>
      </c>
      <c r="B119" s="1">
        <v>219.17219543457031</v>
      </c>
      <c r="C119" s="1">
        <v>20</v>
      </c>
      <c r="D119" s="1">
        <v>2</v>
      </c>
      <c r="E119" s="1">
        <v>4</v>
      </c>
      <c r="F119" s="1"/>
    </row>
    <row r="120" spans="1:6">
      <c r="A120" s="1">
        <v>218.57771301269531</v>
      </c>
      <c r="B120" s="1">
        <v>219.995361328125</v>
      </c>
      <c r="C120" s="1">
        <v>20</v>
      </c>
      <c r="D120" s="1">
        <v>2</v>
      </c>
      <c r="E120" s="1">
        <v>5</v>
      </c>
      <c r="F120" s="1"/>
    </row>
    <row r="121" spans="1:6">
      <c r="A121" s="1">
        <v>220.834228515625</v>
      </c>
      <c r="B121" s="1">
        <v>218.63540649414063</v>
      </c>
      <c r="C121" s="1">
        <v>20</v>
      </c>
      <c r="D121" s="1">
        <v>2</v>
      </c>
      <c r="E121" s="1">
        <v>6</v>
      </c>
      <c r="F121" s="1"/>
    </row>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DE10A5-1B85-4A2E-BBD0-7C07275EF0B3}">
  <dimension ref="A1:G101"/>
  <sheetViews>
    <sheetView topLeftCell="A84" workbookViewId="0">
      <selection activeCell="H81" sqref="H81"/>
    </sheetView>
  </sheetViews>
  <sheetFormatPr defaultRowHeight="15"/>
  <cols>
    <col min="1" max="1" width="21.5703125" bestFit="1" customWidth="1"/>
  </cols>
  <sheetData>
    <row r="1" spans="1:7">
      <c r="A1" s="7" t="s">
        <v>146</v>
      </c>
    </row>
    <row r="2" spans="1:7">
      <c r="A2">
        <v>116.26304506469552</v>
      </c>
    </row>
    <row r="3" spans="1:7">
      <c r="A3">
        <v>116.69385772769495</v>
      </c>
    </row>
    <row r="4" spans="1:7">
      <c r="A4">
        <v>98.228095032242777</v>
      </c>
    </row>
    <row r="5" spans="1:7">
      <c r="A5">
        <v>114.19655166105059</v>
      </c>
    </row>
    <row r="6" spans="1:7">
      <c r="A6">
        <v>86.072823074435178</v>
      </c>
    </row>
    <row r="7" spans="1:7">
      <c r="A7">
        <v>91.916025339864476</v>
      </c>
      <c r="G7" s="12" t="s">
        <v>147</v>
      </c>
    </row>
    <row r="8" spans="1:7">
      <c r="A8">
        <v>106.00839851267629</v>
      </c>
    </row>
    <row r="9" spans="1:7">
      <c r="A9">
        <v>106.31330369356347</v>
      </c>
    </row>
    <row r="10" spans="1:7">
      <c r="A10">
        <v>86.025092220488418</v>
      </c>
    </row>
    <row r="11" spans="1:7">
      <c r="A11">
        <v>70.756838774711525</v>
      </c>
    </row>
    <row r="12" spans="1:7">
      <c r="A12">
        <v>128.67114443122469</v>
      </c>
    </row>
    <row r="13" spans="1:7">
      <c r="A13">
        <v>126.71763667415996</v>
      </c>
    </row>
    <row r="14" spans="1:7">
      <c r="A14">
        <v>94.727801268434561</v>
      </c>
    </row>
    <row r="15" spans="1:7">
      <c r="A15">
        <v>116.6888172055844</v>
      </c>
    </row>
    <row r="16" spans="1:7">
      <c r="A16">
        <v>111.8503341354797</v>
      </c>
    </row>
    <row r="17" spans="1:1">
      <c r="A17">
        <v>108.04377862353336</v>
      </c>
    </row>
    <row r="18" spans="1:1">
      <c r="A18">
        <v>90.585487357880552</v>
      </c>
    </row>
    <row r="19" spans="1:1">
      <c r="A19">
        <v>93.014875906622592</v>
      </c>
    </row>
    <row r="20" spans="1:1">
      <c r="A20">
        <v>128.12829432318958</v>
      </c>
    </row>
    <row r="21" spans="1:1">
      <c r="A21">
        <v>79.796008201453162</v>
      </c>
    </row>
    <row r="22" spans="1:1">
      <c r="A22">
        <v>100.14796290750934</v>
      </c>
    </row>
    <row r="23" spans="1:1">
      <c r="A23">
        <v>119.18217343480802</v>
      </c>
    </row>
    <row r="24" spans="1:1">
      <c r="A24">
        <v>98.42692172303731</v>
      </c>
    </row>
    <row r="25" spans="1:1">
      <c r="A25">
        <v>84.268283633235924</v>
      </c>
    </row>
    <row r="26" spans="1:1">
      <c r="A26">
        <v>91.34093296885959</v>
      </c>
    </row>
    <row r="27" spans="1:1">
      <c r="A27">
        <v>85.825025834178646</v>
      </c>
    </row>
    <row r="28" spans="1:1">
      <c r="A28">
        <v>139.7096823227678</v>
      </c>
    </row>
    <row r="29" spans="1:1">
      <c r="A29">
        <v>115.38031236876688</v>
      </c>
    </row>
    <row r="30" spans="1:1">
      <c r="A30">
        <v>60.815162574008184</v>
      </c>
    </row>
    <row r="31" spans="1:1">
      <c r="A31">
        <v>92.870482486564896</v>
      </c>
    </row>
    <row r="32" spans="1:1">
      <c r="A32">
        <v>73.995572770174789</v>
      </c>
    </row>
    <row r="33" spans="1:1">
      <c r="A33">
        <v>50.380765951767579</v>
      </c>
    </row>
    <row r="34" spans="1:1">
      <c r="A34">
        <v>124.04071498481713</v>
      </c>
    </row>
    <row r="35" spans="1:1">
      <c r="A35">
        <v>110.42107310438959</v>
      </c>
    </row>
    <row r="36" spans="1:1">
      <c r="A36">
        <v>116.10446859407985</v>
      </c>
    </row>
    <row r="37" spans="1:1">
      <c r="A37">
        <v>69.002648552403997</v>
      </c>
    </row>
    <row r="38" spans="1:1">
      <c r="A38">
        <v>75.852403464855996</v>
      </c>
    </row>
    <row r="39" spans="1:1">
      <c r="A39">
        <v>133.65223359715853</v>
      </c>
    </row>
    <row r="40" spans="1:1">
      <c r="A40">
        <v>98.151358840936069</v>
      </c>
    </row>
    <row r="41" spans="1:1">
      <c r="A41">
        <v>80.876201843834536</v>
      </c>
    </row>
    <row r="42" spans="1:1">
      <c r="A42">
        <v>120.02401845042073</v>
      </c>
    </row>
    <row r="43" spans="1:1">
      <c r="A43">
        <v>49.575844178068841</v>
      </c>
    </row>
    <row r="44" spans="1:1">
      <c r="A44">
        <v>154.13992443051083</v>
      </c>
    </row>
    <row r="45" spans="1:1">
      <c r="A45">
        <v>119.3075686355007</v>
      </c>
    </row>
    <row r="46" spans="1:1">
      <c r="A46">
        <v>148.88253758153064</v>
      </c>
    </row>
    <row r="47" spans="1:1">
      <c r="A47">
        <v>105.28677984401833</v>
      </c>
    </row>
    <row r="48" spans="1:1">
      <c r="A48">
        <v>114.93655365090083</v>
      </c>
    </row>
    <row r="49" spans="1:1">
      <c r="A49">
        <v>106.74046370908464</v>
      </c>
    </row>
    <row r="50" spans="1:1">
      <c r="A50">
        <v>83.368178553834753</v>
      </c>
    </row>
    <row r="51" spans="1:1">
      <c r="A51">
        <v>81.306504725717303</v>
      </c>
    </row>
    <row r="52" spans="1:1">
      <c r="A52">
        <v>118.92451140404376</v>
      </c>
    </row>
    <row r="53" spans="1:1">
      <c r="A53">
        <v>101.86682605737835</v>
      </c>
    </row>
    <row r="54" spans="1:1">
      <c r="A54">
        <v>123.51512251518695</v>
      </c>
    </row>
    <row r="55" spans="1:1">
      <c r="A55">
        <v>85.41881290184412</v>
      </c>
    </row>
    <row r="56" spans="1:1">
      <c r="A56">
        <v>91.973482430178038</v>
      </c>
    </row>
    <row r="57" spans="1:1">
      <c r="A57">
        <v>115.38930706073323</v>
      </c>
    </row>
    <row r="58" spans="1:1">
      <c r="A58">
        <v>79.798506604227498</v>
      </c>
    </row>
    <row r="59" spans="1:1">
      <c r="A59">
        <v>112.1725647924888</v>
      </c>
    </row>
    <row r="60" spans="1:1">
      <c r="A60">
        <v>38.988000540279408</v>
      </c>
    </row>
    <row r="61" spans="1:1">
      <c r="A61">
        <v>71.751309852491403</v>
      </c>
    </row>
    <row r="62" spans="1:1">
      <c r="A62">
        <v>108.19681522457283</v>
      </c>
    </row>
    <row r="63" spans="1:1">
      <c r="A63">
        <v>75.262916114680564</v>
      </c>
    </row>
    <row r="64" spans="1:1">
      <c r="A64">
        <v>134.67008264686248</v>
      </c>
    </row>
    <row r="65" spans="1:1">
      <c r="A65">
        <v>86.951133496086911</v>
      </c>
    </row>
    <row r="66" spans="1:1">
      <c r="A66">
        <v>91.349974081402237</v>
      </c>
    </row>
    <row r="67" spans="1:1">
      <c r="A67">
        <v>92.524815221220791</v>
      </c>
    </row>
    <row r="68" spans="1:1">
      <c r="A68">
        <v>59.53625253194074</v>
      </c>
    </row>
    <row r="69" spans="1:1">
      <c r="A69">
        <v>131.74444006553935</v>
      </c>
    </row>
    <row r="70" spans="1:1">
      <c r="A70">
        <v>134.98149224759638</v>
      </c>
    </row>
    <row r="71" spans="1:1">
      <c r="A71">
        <v>81.543655328636873</v>
      </c>
    </row>
    <row r="72" spans="1:1">
      <c r="A72">
        <v>78.436538096381526</v>
      </c>
    </row>
    <row r="73" spans="1:1">
      <c r="A73">
        <v>115.70788232019436</v>
      </c>
    </row>
    <row r="74" spans="1:1">
      <c r="A74">
        <v>57.04658844616727</v>
      </c>
    </row>
    <row r="75" spans="1:1">
      <c r="A75">
        <v>137.29907434688377</v>
      </c>
    </row>
    <row r="76" spans="1:1">
      <c r="A76">
        <v>133.02988661172861</v>
      </c>
    </row>
    <row r="77" spans="1:1">
      <c r="A77">
        <v>134.01284311389034</v>
      </c>
    </row>
    <row r="78" spans="1:1">
      <c r="A78">
        <v>87.113263105006808</v>
      </c>
    </row>
    <row r="79" spans="1:1">
      <c r="A79">
        <v>94.182246580804573</v>
      </c>
    </row>
    <row r="80" spans="1:1">
      <c r="A80">
        <v>89.323145015536966</v>
      </c>
    </row>
    <row r="81" spans="1:1">
      <c r="A81">
        <v>77.297594870030622</v>
      </c>
    </row>
    <row r="82" spans="1:1">
      <c r="A82">
        <v>125.91165051112083</v>
      </c>
    </row>
    <row r="83" spans="1:1">
      <c r="A83">
        <v>116.38423240869483</v>
      </c>
    </row>
    <row r="84" spans="1:1">
      <c r="A84">
        <v>86.416813807217679</v>
      </c>
    </row>
    <row r="85" spans="1:1">
      <c r="A85">
        <v>142.08196317009504</v>
      </c>
    </row>
    <row r="86" spans="1:1">
      <c r="A86">
        <v>87.985291703201355</v>
      </c>
    </row>
    <row r="87" spans="1:1">
      <c r="A87">
        <v>101.0099335460645</v>
      </c>
    </row>
    <row r="88" spans="1:1">
      <c r="A88">
        <v>112.34188437121492</v>
      </c>
    </row>
    <row r="89" spans="1:1">
      <c r="A89">
        <v>154.23508010403839</v>
      </c>
    </row>
    <row r="90" spans="1:1">
      <c r="A90">
        <v>82.999748802668591</v>
      </c>
    </row>
    <row r="91" spans="1:1">
      <c r="A91">
        <v>68.440048867494625</v>
      </c>
    </row>
    <row r="92" spans="1:1">
      <c r="A92">
        <v>104.73965558680702</v>
      </c>
    </row>
    <row r="93" spans="1:1">
      <c r="A93">
        <v>83.062489888297662</v>
      </c>
    </row>
    <row r="94" spans="1:1">
      <c r="A94">
        <v>133.41278772131423</v>
      </c>
    </row>
    <row r="95" spans="1:1">
      <c r="A95">
        <v>89.850926056863727</v>
      </c>
    </row>
    <row r="96" spans="1:1">
      <c r="A96">
        <v>94.349945868315842</v>
      </c>
    </row>
    <row r="97" spans="1:1">
      <c r="A97">
        <v>109.64561561942746</v>
      </c>
    </row>
    <row r="98" spans="1:1">
      <c r="A98">
        <v>90.832589163570844</v>
      </c>
    </row>
    <row r="99" spans="1:1">
      <c r="A99">
        <v>121.42168253279006</v>
      </c>
    </row>
    <row r="100" spans="1:1">
      <c r="A100">
        <v>116.98410818432687</v>
      </c>
    </row>
    <row r="101" spans="1:1">
      <c r="A101">
        <v>84.255228744799027</v>
      </c>
    </row>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12A17D-1968-4CA2-8FBF-4F3ED2CBCFBD}">
  <dimension ref="A1:I101"/>
  <sheetViews>
    <sheetView workbookViewId="0"/>
  </sheetViews>
  <sheetFormatPr defaultRowHeight="15"/>
  <cols>
    <col min="9" max="9" width="65.85546875" customWidth="1"/>
  </cols>
  <sheetData>
    <row r="1" spans="1:9">
      <c r="A1" s="1" t="s">
        <v>20</v>
      </c>
      <c r="B1" s="1" t="s">
        <v>21</v>
      </c>
      <c r="C1" s="1"/>
      <c r="D1" s="1"/>
    </row>
    <row r="2" spans="1:9">
      <c r="A2" s="1">
        <v>599.29999999999995</v>
      </c>
      <c r="B2" s="1">
        <v>599.29999999999995</v>
      </c>
      <c r="C2" s="1"/>
    </row>
    <row r="3" spans="1:9">
      <c r="A3" s="1">
        <v>598.9</v>
      </c>
      <c r="B3" s="1">
        <v>601.29999999999995</v>
      </c>
      <c r="C3" s="1"/>
      <c r="D3" s="1" t="s">
        <v>22</v>
      </c>
    </row>
    <row r="4" spans="1:9">
      <c r="A4" s="1">
        <v>599</v>
      </c>
      <c r="B4" s="1">
        <v>601.29999999999995</v>
      </c>
      <c r="C4" s="1"/>
      <c r="D4" s="1"/>
    </row>
    <row r="5" spans="1:9">
      <c r="A5" s="1">
        <v>599.6</v>
      </c>
      <c r="B5" s="1">
        <v>599.29999999999995</v>
      </c>
      <c r="C5" s="1"/>
      <c r="D5" s="1"/>
    </row>
    <row r="6" spans="1:9">
      <c r="A6" s="1">
        <v>598.79999999999995</v>
      </c>
      <c r="B6" s="1">
        <v>600.1</v>
      </c>
      <c r="C6" s="1"/>
      <c r="D6" s="1"/>
      <c r="I6" s="12" t="s">
        <v>148</v>
      </c>
    </row>
    <row r="7" spans="1:9">
      <c r="A7" s="1">
        <v>599.9</v>
      </c>
      <c r="B7" s="1">
        <v>600.6</v>
      </c>
      <c r="C7" s="1"/>
      <c r="D7" s="1"/>
    </row>
    <row r="8" spans="1:9">
      <c r="A8" s="1">
        <v>599.79999999999995</v>
      </c>
      <c r="B8" s="1">
        <v>600.70000000000005</v>
      </c>
      <c r="C8" s="1"/>
      <c r="D8" s="1"/>
    </row>
    <row r="9" spans="1:9">
      <c r="A9" s="1">
        <v>599.5</v>
      </c>
      <c r="B9" s="1">
        <v>600.20000000000005</v>
      </c>
      <c r="C9" s="1"/>
      <c r="D9" s="1"/>
    </row>
    <row r="10" spans="1:9">
      <c r="A10" s="1">
        <v>599</v>
      </c>
      <c r="B10" s="1">
        <v>600.5</v>
      </c>
      <c r="C10" s="1"/>
      <c r="D10" s="1"/>
    </row>
    <row r="11" spans="1:9">
      <c r="A11" s="1">
        <v>599.9</v>
      </c>
      <c r="B11" s="1">
        <v>600.29999999999995</v>
      </c>
      <c r="C11" s="1"/>
      <c r="D11" s="1"/>
    </row>
    <row r="12" spans="1:9">
      <c r="A12" s="1">
        <v>599.70000000000005</v>
      </c>
      <c r="B12" s="1">
        <v>600.29999999999995</v>
      </c>
      <c r="C12" s="1"/>
      <c r="D12" s="1"/>
    </row>
    <row r="13" spans="1:9">
      <c r="A13" s="1">
        <v>600.5</v>
      </c>
      <c r="B13" s="1">
        <v>599.5</v>
      </c>
      <c r="C13" s="1"/>
      <c r="D13" s="1"/>
    </row>
    <row r="14" spans="1:9">
      <c r="A14" s="1">
        <v>600.70000000000005</v>
      </c>
      <c r="B14" s="1">
        <v>599.5</v>
      </c>
      <c r="C14" s="1"/>
      <c r="D14" s="1"/>
    </row>
    <row r="15" spans="1:9">
      <c r="A15" s="1">
        <v>600.29999999999995</v>
      </c>
      <c r="B15" s="1">
        <v>599.20000000000005</v>
      </c>
      <c r="C15" s="1"/>
      <c r="D15" s="1"/>
    </row>
    <row r="16" spans="1:9">
      <c r="A16" s="1">
        <v>599.29999999999995</v>
      </c>
      <c r="B16" s="1">
        <v>600</v>
      </c>
      <c r="C16" s="1"/>
      <c r="D16" s="1"/>
    </row>
    <row r="17" spans="1:4">
      <c r="A17" s="1">
        <v>599.20000000000005</v>
      </c>
      <c r="B17" s="1">
        <v>601.29999999999995</v>
      </c>
      <c r="C17" s="1"/>
      <c r="D17" s="1"/>
    </row>
    <row r="18" spans="1:4">
      <c r="A18" s="1">
        <v>599.70000000000005</v>
      </c>
      <c r="B18" s="1">
        <v>600.4</v>
      </c>
      <c r="C18" s="1"/>
      <c r="D18" s="1"/>
    </row>
    <row r="19" spans="1:4">
      <c r="A19" s="1">
        <v>599.20000000000005</v>
      </c>
      <c r="B19" s="1">
        <v>602.1</v>
      </c>
      <c r="C19" s="1"/>
      <c r="D19" s="1"/>
    </row>
    <row r="20" spans="1:4">
      <c r="A20" s="1">
        <v>599.20000000000005</v>
      </c>
      <c r="B20" s="1">
        <v>598.6</v>
      </c>
      <c r="C20" s="1"/>
      <c r="D20" s="1"/>
    </row>
    <row r="21" spans="1:4">
      <c r="A21" s="1">
        <v>600</v>
      </c>
      <c r="B21" s="1">
        <v>598.20000000000005</v>
      </c>
      <c r="C21" s="1"/>
      <c r="D21" s="1"/>
    </row>
    <row r="22" spans="1:4">
      <c r="A22" s="1">
        <v>598.5</v>
      </c>
      <c r="B22" s="1">
        <v>600.29999999999995</v>
      </c>
      <c r="C22" s="1"/>
      <c r="D22" s="1"/>
    </row>
    <row r="23" spans="1:4">
      <c r="A23" s="1">
        <v>599.1</v>
      </c>
      <c r="B23" s="1">
        <v>599.1</v>
      </c>
      <c r="C23" s="1"/>
      <c r="D23" s="1"/>
    </row>
    <row r="24" spans="1:4">
      <c r="A24" s="1">
        <v>599.29999999999995</v>
      </c>
      <c r="B24" s="1">
        <v>601.20000000000005</v>
      </c>
      <c r="C24" s="1"/>
      <c r="D24" s="1"/>
    </row>
    <row r="25" spans="1:4">
      <c r="A25" s="1">
        <v>598.9</v>
      </c>
      <c r="B25" s="1">
        <v>599.6</v>
      </c>
      <c r="C25" s="1"/>
      <c r="D25" s="1"/>
    </row>
    <row r="26" spans="1:4">
      <c r="A26" s="1">
        <v>598.1</v>
      </c>
      <c r="B26" s="1">
        <v>598.6</v>
      </c>
      <c r="C26" s="1"/>
      <c r="D26" s="1"/>
    </row>
    <row r="27" spans="1:4">
      <c r="A27" s="1">
        <v>599</v>
      </c>
      <c r="B27" s="1">
        <v>600.1</v>
      </c>
      <c r="C27" s="1"/>
      <c r="D27" s="1"/>
    </row>
    <row r="28" spans="1:4">
      <c r="A28" s="1">
        <v>599.20000000000005</v>
      </c>
      <c r="B28" s="1">
        <v>600.1</v>
      </c>
      <c r="C28" s="1"/>
      <c r="D28" s="1"/>
    </row>
    <row r="29" spans="1:4">
      <c r="A29" s="1">
        <v>598.4</v>
      </c>
      <c r="B29" s="1">
        <v>600.70000000000005</v>
      </c>
      <c r="C29" s="1"/>
      <c r="D29" s="1"/>
    </row>
    <row r="30" spans="1:4">
      <c r="A30" s="1">
        <v>598.29999999999995</v>
      </c>
      <c r="B30" s="1">
        <v>602.29999999999995</v>
      </c>
      <c r="C30" s="1"/>
      <c r="D30" s="1"/>
    </row>
    <row r="31" spans="1:4">
      <c r="A31" s="1">
        <v>599</v>
      </c>
      <c r="B31" s="1">
        <v>598.70000000000005</v>
      </c>
      <c r="C31" s="1"/>
      <c r="D31" s="1"/>
    </row>
    <row r="32" spans="1:4">
      <c r="A32" s="1">
        <v>599.1</v>
      </c>
      <c r="B32" s="1">
        <v>600.20000000000005</v>
      </c>
      <c r="C32" s="1"/>
      <c r="D32" s="1"/>
    </row>
    <row r="33" spans="1:4">
      <c r="A33" s="1">
        <v>599.4</v>
      </c>
      <c r="B33" s="1">
        <v>599.29999999999995</v>
      </c>
      <c r="C33" s="1"/>
      <c r="D33" s="1"/>
    </row>
    <row r="34" spans="1:4">
      <c r="A34" s="1">
        <v>598.6</v>
      </c>
      <c r="B34" s="1">
        <v>599.4</v>
      </c>
      <c r="C34" s="1"/>
      <c r="D34" s="1"/>
    </row>
    <row r="35" spans="1:4">
      <c r="A35" s="1">
        <v>600.20000000000005</v>
      </c>
      <c r="B35" s="1">
        <v>600.1</v>
      </c>
      <c r="C35" s="1"/>
      <c r="D35" s="1"/>
    </row>
    <row r="36" spans="1:4">
      <c r="A36" s="1">
        <v>599.79999999999995</v>
      </c>
      <c r="B36" s="1">
        <v>600</v>
      </c>
      <c r="C36" s="1"/>
      <c r="D36" s="1"/>
    </row>
    <row r="37" spans="1:4">
      <c r="A37" s="1">
        <v>600.29999999999995</v>
      </c>
      <c r="B37" s="1">
        <v>600.4</v>
      </c>
      <c r="C37" s="1"/>
      <c r="D37" s="1"/>
    </row>
    <row r="38" spans="1:4">
      <c r="A38" s="1">
        <v>599.20000000000005</v>
      </c>
      <c r="B38" s="1">
        <v>600.6</v>
      </c>
      <c r="C38" s="1"/>
      <c r="D38" s="1"/>
    </row>
    <row r="39" spans="1:4">
      <c r="A39" s="1">
        <v>599.79999999999995</v>
      </c>
      <c r="B39" s="1">
        <v>599.6</v>
      </c>
      <c r="C39" s="1"/>
      <c r="D39" s="1"/>
    </row>
    <row r="40" spans="1:4">
      <c r="A40" s="1">
        <v>598.9</v>
      </c>
      <c r="B40" s="1">
        <v>599</v>
      </c>
      <c r="C40" s="1"/>
      <c r="D40" s="1"/>
    </row>
    <row r="41" spans="1:4">
      <c r="A41" s="1">
        <v>599</v>
      </c>
      <c r="B41" s="1">
        <v>598</v>
      </c>
      <c r="C41" s="1"/>
      <c r="D41" s="1"/>
    </row>
    <row r="42" spans="1:4">
      <c r="A42" s="1">
        <v>598.6</v>
      </c>
      <c r="B42" s="1">
        <v>596.79999999999995</v>
      </c>
      <c r="C42" s="1"/>
      <c r="D42" s="1"/>
    </row>
    <row r="43" spans="1:4">
      <c r="A43" s="1">
        <v>599.70000000000005</v>
      </c>
      <c r="B43" s="1">
        <v>597.79999999999995</v>
      </c>
      <c r="C43" s="1"/>
      <c r="D43" s="1"/>
    </row>
    <row r="44" spans="1:4">
      <c r="A44" s="1">
        <v>598.9</v>
      </c>
      <c r="B44" s="1">
        <v>597.79999999999995</v>
      </c>
      <c r="C44" s="1"/>
      <c r="D44" s="1"/>
    </row>
    <row r="45" spans="1:4">
      <c r="A45" s="1">
        <v>598.20000000000005</v>
      </c>
      <c r="B45" s="1">
        <v>597.5</v>
      </c>
      <c r="C45" s="1"/>
      <c r="D45" s="1"/>
    </row>
    <row r="46" spans="1:4">
      <c r="A46" s="1">
        <v>599.29999999999995</v>
      </c>
      <c r="B46" s="1">
        <v>600</v>
      </c>
      <c r="C46" s="1"/>
      <c r="D46" s="1"/>
    </row>
    <row r="47" spans="1:4">
      <c r="A47" s="1">
        <v>597.5</v>
      </c>
      <c r="B47" s="1">
        <v>601.1</v>
      </c>
      <c r="C47" s="1"/>
      <c r="D47" s="1"/>
    </row>
    <row r="48" spans="1:4">
      <c r="A48" s="1">
        <v>599</v>
      </c>
      <c r="B48" s="1">
        <v>599</v>
      </c>
      <c r="C48" s="1"/>
      <c r="D48" s="1"/>
    </row>
    <row r="49" spans="1:4">
      <c r="A49" s="1">
        <v>599</v>
      </c>
      <c r="B49" s="1">
        <v>600.4</v>
      </c>
      <c r="C49" s="1"/>
      <c r="D49" s="1"/>
    </row>
    <row r="50" spans="1:4">
      <c r="A50" s="1">
        <v>600</v>
      </c>
      <c r="B50" s="1">
        <v>599.4</v>
      </c>
      <c r="C50" s="1"/>
      <c r="D50" s="1"/>
    </row>
    <row r="51" spans="1:4">
      <c r="A51" s="1">
        <v>598.29999999999995</v>
      </c>
      <c r="B51" s="1">
        <v>600.5</v>
      </c>
      <c r="C51" s="1"/>
      <c r="D51" s="1"/>
    </row>
    <row r="52" spans="1:4">
      <c r="A52" s="1">
        <v>598.5</v>
      </c>
      <c r="B52" s="1">
        <v>598.70000000000005</v>
      </c>
      <c r="C52" s="1"/>
      <c r="D52" s="1"/>
    </row>
    <row r="53" spans="1:4">
      <c r="A53" s="1">
        <v>598.79999999999995</v>
      </c>
      <c r="B53" s="1">
        <v>599.5</v>
      </c>
      <c r="C53" s="1"/>
      <c r="D53" s="1"/>
    </row>
    <row r="54" spans="1:4">
      <c r="A54" s="1">
        <v>599</v>
      </c>
      <c r="B54" s="1">
        <v>600.79999999999995</v>
      </c>
      <c r="C54" s="1"/>
      <c r="D54" s="1"/>
    </row>
    <row r="55" spans="1:4">
      <c r="A55" s="1">
        <v>599.6</v>
      </c>
      <c r="B55" s="1">
        <v>600.1</v>
      </c>
      <c r="C55" s="1"/>
      <c r="D55" s="1"/>
    </row>
    <row r="56" spans="1:4">
      <c r="A56" s="1">
        <v>599.5</v>
      </c>
      <c r="B56" s="1">
        <v>600.70000000000005</v>
      </c>
      <c r="C56" s="1"/>
      <c r="D56" s="1"/>
    </row>
    <row r="57" spans="1:4">
      <c r="A57" s="1">
        <v>599</v>
      </c>
      <c r="B57" s="1">
        <v>599.9</v>
      </c>
      <c r="C57" s="1"/>
      <c r="D57" s="1"/>
    </row>
    <row r="58" spans="1:4">
      <c r="A58" s="1">
        <v>599.1</v>
      </c>
      <c r="B58" s="1">
        <v>600.29999999999995</v>
      </c>
      <c r="C58" s="1"/>
      <c r="D58" s="1"/>
    </row>
    <row r="59" spans="1:4">
      <c r="A59" s="1">
        <v>599.5</v>
      </c>
      <c r="B59" s="1">
        <v>600</v>
      </c>
      <c r="C59" s="1"/>
      <c r="D59" s="1"/>
    </row>
    <row r="60" spans="1:4">
      <c r="A60" s="1">
        <v>600</v>
      </c>
      <c r="B60" s="1">
        <v>602.4</v>
      </c>
      <c r="C60" s="1"/>
      <c r="D60" s="1"/>
    </row>
    <row r="61" spans="1:4">
      <c r="A61" s="1">
        <v>597.6</v>
      </c>
      <c r="B61" s="1">
        <v>599.6</v>
      </c>
      <c r="C61" s="1"/>
      <c r="D61" s="1"/>
    </row>
    <row r="62" spans="1:4">
      <c r="A62" s="1">
        <v>598.79999999999995</v>
      </c>
      <c r="B62" s="1">
        <v>600.29999999999995</v>
      </c>
      <c r="C62" s="1"/>
      <c r="D62" s="1"/>
    </row>
    <row r="63" spans="1:4">
      <c r="A63" s="1">
        <v>599.20000000000005</v>
      </c>
      <c r="B63" s="1">
        <v>600.20000000000005</v>
      </c>
      <c r="C63" s="1"/>
      <c r="D63" s="1"/>
    </row>
    <row r="64" spans="1:4">
      <c r="A64" s="1">
        <v>599</v>
      </c>
      <c r="B64" s="1">
        <v>599.70000000000005</v>
      </c>
      <c r="C64" s="1"/>
      <c r="D64" s="1"/>
    </row>
    <row r="65" spans="1:4">
      <c r="A65" s="1">
        <v>598.9</v>
      </c>
      <c r="B65" s="1">
        <v>599.1</v>
      </c>
      <c r="C65" s="1"/>
      <c r="D65" s="1"/>
    </row>
    <row r="66" spans="1:4">
      <c r="A66" s="1">
        <v>599</v>
      </c>
      <c r="B66" s="1">
        <v>599.4</v>
      </c>
      <c r="C66" s="1"/>
      <c r="D66" s="1"/>
    </row>
    <row r="67" spans="1:4">
      <c r="A67" s="1">
        <v>598.79999999999995</v>
      </c>
      <c r="B67" s="1">
        <v>601.6</v>
      </c>
      <c r="C67" s="1"/>
      <c r="D67" s="1"/>
    </row>
    <row r="68" spans="1:4">
      <c r="A68" s="1">
        <v>598.79999999999995</v>
      </c>
      <c r="B68" s="1">
        <v>600.5</v>
      </c>
      <c r="C68" s="1"/>
      <c r="D68" s="1"/>
    </row>
    <row r="69" spans="1:4">
      <c r="A69" s="1">
        <v>599.6</v>
      </c>
      <c r="B69" s="1">
        <v>600.70000000000005</v>
      </c>
      <c r="C69" s="1"/>
      <c r="D69" s="1"/>
    </row>
    <row r="70" spans="1:4">
      <c r="A70" s="1">
        <v>599.1</v>
      </c>
      <c r="B70" s="1">
        <v>601.20000000000005</v>
      </c>
      <c r="C70" s="1"/>
      <c r="D70" s="1"/>
    </row>
    <row r="71" spans="1:4">
      <c r="A71" s="1">
        <v>598.70000000000005</v>
      </c>
      <c r="B71" s="1">
        <v>599.9</v>
      </c>
      <c r="C71" s="1"/>
      <c r="D71" s="1"/>
    </row>
    <row r="72" spans="1:4">
      <c r="A72" s="1">
        <v>597.9</v>
      </c>
      <c r="B72" s="1">
        <v>599.9</v>
      </c>
      <c r="C72" s="1"/>
      <c r="D72" s="1"/>
    </row>
    <row r="73" spans="1:4">
      <c r="A73" s="1">
        <v>599.6</v>
      </c>
      <c r="B73" s="1">
        <v>599.29999999999995</v>
      </c>
      <c r="C73" s="1"/>
      <c r="D73" s="1"/>
    </row>
    <row r="74" spans="1:4">
      <c r="A74" s="1">
        <v>599.20000000000005</v>
      </c>
      <c r="B74" s="1">
        <v>599.9</v>
      </c>
      <c r="C74" s="1"/>
      <c r="D74" s="1"/>
    </row>
    <row r="75" spans="1:4">
      <c r="A75" s="1">
        <v>598.79999999999995</v>
      </c>
      <c r="B75" s="1">
        <v>600.4</v>
      </c>
      <c r="C75" s="1"/>
      <c r="D75" s="1"/>
    </row>
    <row r="76" spans="1:4">
      <c r="A76" s="1">
        <v>598.6</v>
      </c>
      <c r="B76" s="1">
        <v>598.9</v>
      </c>
      <c r="C76" s="1"/>
      <c r="D76" s="1"/>
    </row>
    <row r="77" spans="1:4">
      <c r="A77" s="1">
        <v>598.79999999999995</v>
      </c>
      <c r="B77" s="1">
        <v>599.6</v>
      </c>
      <c r="C77" s="1"/>
      <c r="D77" s="1"/>
    </row>
    <row r="78" spans="1:4">
      <c r="A78" s="1">
        <v>598.79999999999995</v>
      </c>
      <c r="B78" s="1">
        <v>599.4</v>
      </c>
      <c r="C78" s="1"/>
      <c r="D78" s="1"/>
    </row>
    <row r="79" spans="1:4">
      <c r="A79" s="1">
        <v>598</v>
      </c>
      <c r="B79" s="1">
        <v>599.1</v>
      </c>
      <c r="C79" s="1"/>
      <c r="D79" s="1"/>
    </row>
    <row r="80" spans="1:4">
      <c r="A80" s="1">
        <v>599.20000000000005</v>
      </c>
      <c r="B80" s="1">
        <v>598.70000000000005</v>
      </c>
      <c r="C80" s="1"/>
      <c r="D80" s="1"/>
    </row>
    <row r="81" spans="1:4">
      <c r="A81" s="1">
        <v>599.29999999999995</v>
      </c>
      <c r="B81" s="1">
        <v>600.5</v>
      </c>
      <c r="C81" s="1"/>
      <c r="D81" s="1"/>
    </row>
    <row r="82" spans="1:4">
      <c r="A82" s="1">
        <v>599.20000000000005</v>
      </c>
      <c r="B82" s="1">
        <v>599.9</v>
      </c>
      <c r="C82" s="1"/>
      <c r="D82" s="1"/>
    </row>
    <row r="83" spans="1:4">
      <c r="A83" s="1">
        <v>599.5</v>
      </c>
      <c r="B83" s="1">
        <v>601.20000000000005</v>
      </c>
      <c r="C83" s="1"/>
      <c r="D83" s="1"/>
    </row>
    <row r="84" spans="1:4">
      <c r="A84" s="1">
        <v>598.79999999999995</v>
      </c>
      <c r="B84" s="1">
        <v>601.5</v>
      </c>
      <c r="C84" s="1"/>
      <c r="D84" s="1"/>
    </row>
    <row r="85" spans="1:4">
      <c r="A85" s="1">
        <v>598.6</v>
      </c>
      <c r="B85" s="1">
        <v>600.1</v>
      </c>
      <c r="C85" s="1"/>
      <c r="D85" s="1"/>
    </row>
    <row r="86" spans="1:4">
      <c r="A86" s="1">
        <v>598.9</v>
      </c>
      <c r="B86" s="1">
        <v>599.4</v>
      </c>
      <c r="C86" s="1"/>
      <c r="D86" s="1"/>
    </row>
    <row r="87" spans="1:4">
      <c r="A87" s="1">
        <v>599.1</v>
      </c>
      <c r="B87" s="1">
        <v>599.79999999999995</v>
      </c>
      <c r="C87" s="1"/>
      <c r="D87" s="1"/>
    </row>
    <row r="88" spans="1:4">
      <c r="A88" s="1">
        <v>599.6</v>
      </c>
      <c r="B88" s="1">
        <v>599.6</v>
      </c>
      <c r="C88" s="1"/>
      <c r="D88" s="1"/>
    </row>
    <row r="89" spans="1:4">
      <c r="A89" s="1">
        <v>599.29999999999995</v>
      </c>
      <c r="B89" s="1">
        <v>598.1</v>
      </c>
      <c r="C89" s="1"/>
      <c r="D89" s="1"/>
    </row>
    <row r="90" spans="1:4">
      <c r="A90" s="1">
        <v>598.70000000000005</v>
      </c>
      <c r="B90" s="1">
        <v>600.1</v>
      </c>
      <c r="C90" s="1"/>
      <c r="D90" s="1"/>
    </row>
    <row r="91" spans="1:4">
      <c r="A91" s="1">
        <v>599.1</v>
      </c>
      <c r="B91" s="1">
        <v>602.70000000000005</v>
      </c>
      <c r="C91" s="1"/>
      <c r="D91" s="1"/>
    </row>
    <row r="92" spans="1:4">
      <c r="A92" s="1">
        <v>598</v>
      </c>
      <c r="B92" s="1">
        <v>601.6</v>
      </c>
      <c r="C92" s="1"/>
      <c r="D92" s="1"/>
    </row>
    <row r="93" spans="1:4">
      <c r="A93" s="1">
        <v>598.79999999999995</v>
      </c>
      <c r="B93" s="1">
        <v>599.4</v>
      </c>
      <c r="C93" s="1"/>
      <c r="D93" s="1"/>
    </row>
    <row r="94" spans="1:4">
      <c r="A94" s="1">
        <v>599.5</v>
      </c>
      <c r="B94" s="1">
        <v>601.5</v>
      </c>
      <c r="C94" s="1"/>
      <c r="D94" s="1"/>
    </row>
    <row r="95" spans="1:4">
      <c r="A95" s="1">
        <v>599.79999999999995</v>
      </c>
      <c r="B95" s="1">
        <v>601.9</v>
      </c>
      <c r="C95" s="1"/>
      <c r="D95" s="1"/>
    </row>
    <row r="96" spans="1:4">
      <c r="A96" s="1">
        <v>599.5</v>
      </c>
      <c r="B96" s="1">
        <v>600.70000000000005</v>
      </c>
      <c r="C96" s="1"/>
      <c r="D96" s="1"/>
    </row>
    <row r="97" spans="1:4">
      <c r="A97" s="1">
        <v>598.70000000000005</v>
      </c>
      <c r="B97" s="1">
        <v>599.9</v>
      </c>
      <c r="C97" s="1"/>
      <c r="D97" s="1"/>
    </row>
    <row r="98" spans="1:4">
      <c r="A98" s="1">
        <v>598.4</v>
      </c>
      <c r="B98" s="1">
        <v>600.70000000000005</v>
      </c>
      <c r="C98" s="1"/>
      <c r="D98" s="1"/>
    </row>
    <row r="99" spans="1:4">
      <c r="A99" s="1">
        <v>599.4</v>
      </c>
      <c r="B99" s="1">
        <v>603.1</v>
      </c>
      <c r="C99" s="1"/>
      <c r="D99" s="1"/>
    </row>
    <row r="100" spans="1:4">
      <c r="A100" s="1">
        <v>599.79999999999995</v>
      </c>
      <c r="B100" s="1">
        <v>602.5</v>
      </c>
      <c r="C100" s="1"/>
      <c r="D100" s="1"/>
    </row>
    <row r="101" spans="1:4">
      <c r="A101" s="1">
        <v>598</v>
      </c>
      <c r="B101" s="1">
        <v>601.79999999999995</v>
      </c>
      <c r="C101" s="1"/>
      <c r="D101" s="1"/>
    </row>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AC4DA8-039F-4404-9823-78F5AB3BE51D}">
  <dimension ref="A1:S490"/>
  <sheetViews>
    <sheetView topLeftCell="A323" workbookViewId="0">
      <selection activeCell="K334" sqref="K334"/>
    </sheetView>
  </sheetViews>
  <sheetFormatPr defaultRowHeight="15"/>
  <cols>
    <col min="1" max="1" width="13.85546875" bestFit="1" customWidth="1"/>
    <col min="2" max="2" width="8.5703125" customWidth="1"/>
    <col min="11" max="11" width="64.5703125" customWidth="1"/>
    <col min="13" max="13" width="18.140625" bestFit="1" customWidth="1"/>
    <col min="14" max="14" width="7" customWidth="1"/>
  </cols>
  <sheetData>
    <row r="1" spans="1:19">
      <c r="A1" s="17" t="s">
        <v>409</v>
      </c>
      <c r="B1" s="17"/>
      <c r="C1" s="1" t="s">
        <v>407</v>
      </c>
      <c r="D1" s="1" t="s">
        <v>128</v>
      </c>
      <c r="E1" s="1" t="s">
        <v>406</v>
      </c>
      <c r="F1" s="1" t="s">
        <v>405</v>
      </c>
      <c r="G1" s="1" t="s">
        <v>404</v>
      </c>
      <c r="H1" s="2"/>
      <c r="M1" s="17" t="s">
        <v>410</v>
      </c>
      <c r="N1" s="17"/>
      <c r="O1" s="1" t="s">
        <v>407</v>
      </c>
      <c r="P1" s="1" t="s">
        <v>128</v>
      </c>
      <c r="Q1" s="1" t="s">
        <v>406</v>
      </c>
      <c r="R1" s="1" t="s">
        <v>405</v>
      </c>
      <c r="S1" s="1" t="s">
        <v>404</v>
      </c>
    </row>
    <row r="2" spans="1:19">
      <c r="C2" s="1" t="s">
        <v>403</v>
      </c>
      <c r="D2" s="1">
        <v>5</v>
      </c>
      <c r="E2" s="1">
        <v>1</v>
      </c>
      <c r="F2" s="1">
        <v>1</v>
      </c>
      <c r="G2" s="1">
        <v>5</v>
      </c>
      <c r="O2" s="1" t="s">
        <v>411</v>
      </c>
      <c r="P2" s="1">
        <v>4</v>
      </c>
      <c r="Q2" s="1">
        <v>1</v>
      </c>
      <c r="R2" s="1">
        <v>1</v>
      </c>
      <c r="S2" s="1">
        <v>4</v>
      </c>
    </row>
    <row r="3" spans="1:19">
      <c r="C3" s="1" t="s">
        <v>403</v>
      </c>
      <c r="D3" s="1">
        <v>5</v>
      </c>
      <c r="E3" s="1">
        <v>1</v>
      </c>
      <c r="F3" s="1">
        <v>2</v>
      </c>
      <c r="G3" s="1">
        <v>5</v>
      </c>
      <c r="O3" s="1" t="s">
        <v>411</v>
      </c>
      <c r="P3" s="1">
        <v>4</v>
      </c>
      <c r="Q3" s="1">
        <v>1</v>
      </c>
      <c r="R3" s="1">
        <v>2</v>
      </c>
      <c r="S3" s="1">
        <v>4</v>
      </c>
    </row>
    <row r="4" spans="1:19">
      <c r="C4" s="1" t="s">
        <v>403</v>
      </c>
      <c r="D4" s="1">
        <v>3</v>
      </c>
      <c r="E4" s="1">
        <v>2</v>
      </c>
      <c r="F4" s="1">
        <v>1</v>
      </c>
      <c r="G4" s="1">
        <v>3</v>
      </c>
      <c r="O4" s="1" t="s">
        <v>411</v>
      </c>
      <c r="P4" s="1">
        <v>3</v>
      </c>
      <c r="Q4" s="1">
        <v>2</v>
      </c>
      <c r="R4" s="1">
        <v>1</v>
      </c>
      <c r="S4" s="1">
        <v>3</v>
      </c>
    </row>
    <row r="5" spans="1:19">
      <c r="C5" s="1" t="s">
        <v>403</v>
      </c>
      <c r="D5" s="1">
        <v>3</v>
      </c>
      <c r="E5" s="1">
        <v>2</v>
      </c>
      <c r="F5" s="1">
        <v>2</v>
      </c>
      <c r="G5" s="1">
        <v>3</v>
      </c>
      <c r="O5" s="1" t="s">
        <v>411</v>
      </c>
      <c r="P5" s="1">
        <v>2</v>
      </c>
      <c r="Q5" s="1">
        <v>2</v>
      </c>
      <c r="R5" s="1">
        <v>2</v>
      </c>
      <c r="S5" s="1">
        <v>3</v>
      </c>
    </row>
    <row r="6" spans="1:19">
      <c r="C6" s="1" t="s">
        <v>403</v>
      </c>
      <c r="D6" s="1">
        <v>1</v>
      </c>
      <c r="E6" s="1">
        <v>3</v>
      </c>
      <c r="F6" s="1">
        <v>1</v>
      </c>
      <c r="G6" s="1">
        <v>1</v>
      </c>
      <c r="O6" s="1" t="s">
        <v>411</v>
      </c>
      <c r="P6" s="1">
        <v>4</v>
      </c>
      <c r="Q6" s="1">
        <v>3</v>
      </c>
      <c r="R6" s="1">
        <v>1</v>
      </c>
      <c r="S6" s="1">
        <v>1</v>
      </c>
    </row>
    <row r="7" spans="1:19">
      <c r="C7" s="1" t="s">
        <v>403</v>
      </c>
      <c r="D7" s="1">
        <v>1</v>
      </c>
      <c r="E7" s="1">
        <v>3</v>
      </c>
      <c r="F7" s="1">
        <v>2</v>
      </c>
      <c r="G7" s="1">
        <v>1</v>
      </c>
      <c r="K7" s="12" t="s">
        <v>408</v>
      </c>
      <c r="O7" s="1" t="s">
        <v>411</v>
      </c>
      <c r="P7" s="1">
        <v>1</v>
      </c>
      <c r="Q7" s="1">
        <v>3</v>
      </c>
      <c r="R7" s="1">
        <v>2</v>
      </c>
      <c r="S7" s="1">
        <v>1</v>
      </c>
    </row>
    <row r="8" spans="1:19">
      <c r="C8" s="1" t="s">
        <v>403</v>
      </c>
      <c r="D8" s="1">
        <v>2</v>
      </c>
      <c r="E8" s="1">
        <v>4</v>
      </c>
      <c r="F8" s="1">
        <v>1</v>
      </c>
      <c r="G8" s="1">
        <v>2</v>
      </c>
      <c r="O8" s="1" t="s">
        <v>411</v>
      </c>
      <c r="P8" s="1">
        <v>2</v>
      </c>
      <c r="Q8" s="1">
        <v>4</v>
      </c>
      <c r="R8" s="1">
        <v>1</v>
      </c>
      <c r="S8" s="1">
        <v>2</v>
      </c>
    </row>
    <row r="9" spans="1:19">
      <c r="C9" s="1" t="s">
        <v>403</v>
      </c>
      <c r="D9" s="1">
        <v>2</v>
      </c>
      <c r="E9" s="1">
        <v>4</v>
      </c>
      <c r="F9" s="1">
        <v>2</v>
      </c>
      <c r="G9" s="1">
        <v>2</v>
      </c>
      <c r="O9" s="1" t="s">
        <v>411</v>
      </c>
      <c r="P9" s="1">
        <v>2</v>
      </c>
      <c r="Q9" s="1">
        <v>4</v>
      </c>
      <c r="R9" s="1">
        <v>2</v>
      </c>
      <c r="S9" s="1">
        <v>2</v>
      </c>
    </row>
    <row r="10" spans="1:19">
      <c r="C10" s="1" t="s">
        <v>403</v>
      </c>
      <c r="D10" s="1">
        <v>1</v>
      </c>
      <c r="E10" s="1">
        <v>5</v>
      </c>
      <c r="F10" s="1">
        <v>1</v>
      </c>
      <c r="G10" s="1">
        <v>1</v>
      </c>
      <c r="O10" s="1" t="s">
        <v>411</v>
      </c>
      <c r="P10" s="1">
        <v>4</v>
      </c>
      <c r="Q10" s="1">
        <v>5</v>
      </c>
      <c r="R10" s="1">
        <v>1</v>
      </c>
      <c r="S10" s="1">
        <v>1</v>
      </c>
    </row>
    <row r="11" spans="1:19">
      <c r="C11" s="1" t="s">
        <v>403</v>
      </c>
      <c r="D11" s="1">
        <v>1</v>
      </c>
      <c r="E11" s="1">
        <v>5</v>
      </c>
      <c r="F11" s="1">
        <v>2</v>
      </c>
      <c r="G11" s="1">
        <v>1</v>
      </c>
      <c r="O11" s="1" t="s">
        <v>411</v>
      </c>
      <c r="P11" s="1">
        <v>1</v>
      </c>
      <c r="Q11" s="1">
        <v>5</v>
      </c>
      <c r="R11" s="1">
        <v>2</v>
      </c>
      <c r="S11" s="1">
        <v>1</v>
      </c>
    </row>
    <row r="12" spans="1:19">
      <c r="C12" s="1" t="s">
        <v>403</v>
      </c>
      <c r="D12" s="1">
        <v>2</v>
      </c>
      <c r="E12" s="1">
        <v>6</v>
      </c>
      <c r="F12" s="1">
        <v>1</v>
      </c>
      <c r="G12" s="1">
        <v>3</v>
      </c>
      <c r="O12" s="1" t="s">
        <v>411</v>
      </c>
      <c r="P12" s="1">
        <v>2</v>
      </c>
      <c r="Q12" s="1">
        <v>6</v>
      </c>
      <c r="R12" s="1">
        <v>1</v>
      </c>
      <c r="S12" s="1">
        <v>3</v>
      </c>
    </row>
    <row r="13" spans="1:19">
      <c r="C13" s="1" t="s">
        <v>403</v>
      </c>
      <c r="D13" s="1">
        <v>3</v>
      </c>
      <c r="E13" s="1">
        <v>6</v>
      </c>
      <c r="F13" s="1">
        <v>2</v>
      </c>
      <c r="G13" s="1">
        <v>3</v>
      </c>
      <c r="O13" s="1" t="s">
        <v>411</v>
      </c>
      <c r="P13" s="1">
        <v>3</v>
      </c>
      <c r="Q13" s="1">
        <v>6</v>
      </c>
      <c r="R13" s="1">
        <v>2</v>
      </c>
      <c r="S13" s="1">
        <v>3</v>
      </c>
    </row>
    <row r="14" spans="1:19">
      <c r="C14" s="1" t="s">
        <v>403</v>
      </c>
      <c r="D14" s="1">
        <v>4</v>
      </c>
      <c r="E14" s="1">
        <v>7</v>
      </c>
      <c r="F14" s="1">
        <v>1</v>
      </c>
      <c r="G14" s="1">
        <v>4</v>
      </c>
      <c r="O14" s="1" t="s">
        <v>411</v>
      </c>
      <c r="P14" s="1">
        <v>4</v>
      </c>
      <c r="Q14" s="1">
        <v>7</v>
      </c>
      <c r="R14" s="1">
        <v>1</v>
      </c>
      <c r="S14" s="1">
        <v>4</v>
      </c>
    </row>
    <row r="15" spans="1:19">
      <c r="C15" s="1" t="s">
        <v>403</v>
      </c>
      <c r="D15" s="1">
        <v>4</v>
      </c>
      <c r="E15" s="1">
        <v>7</v>
      </c>
      <c r="F15" s="1">
        <v>2</v>
      </c>
      <c r="G15" s="1">
        <v>4</v>
      </c>
      <c r="O15" s="1" t="s">
        <v>411</v>
      </c>
      <c r="P15" s="1">
        <v>3</v>
      </c>
      <c r="Q15" s="1">
        <v>7</v>
      </c>
      <c r="R15" s="1">
        <v>2</v>
      </c>
      <c r="S15" s="1">
        <v>4</v>
      </c>
    </row>
    <row r="16" spans="1:19">
      <c r="C16" s="1" t="s">
        <v>403</v>
      </c>
      <c r="D16" s="1">
        <v>5</v>
      </c>
      <c r="E16" s="1">
        <v>8</v>
      </c>
      <c r="F16" s="1">
        <v>1</v>
      </c>
      <c r="G16" s="1">
        <v>5</v>
      </c>
      <c r="O16" s="1" t="s">
        <v>411</v>
      </c>
      <c r="P16" s="1">
        <v>5</v>
      </c>
      <c r="Q16" s="1">
        <v>8</v>
      </c>
      <c r="R16" s="1">
        <v>1</v>
      </c>
      <c r="S16" s="1">
        <v>5</v>
      </c>
    </row>
    <row r="17" spans="3:19">
      <c r="C17" s="1" t="s">
        <v>403</v>
      </c>
      <c r="D17" s="1">
        <v>5</v>
      </c>
      <c r="E17" s="1">
        <v>8</v>
      </c>
      <c r="F17" s="1">
        <v>2</v>
      </c>
      <c r="G17" s="1">
        <v>5</v>
      </c>
      <c r="O17" s="1" t="s">
        <v>411</v>
      </c>
      <c r="P17" s="1">
        <v>5</v>
      </c>
      <c r="Q17" s="1">
        <v>8</v>
      </c>
      <c r="R17" s="1">
        <v>2</v>
      </c>
      <c r="S17" s="1">
        <v>5</v>
      </c>
    </row>
    <row r="18" spans="3:19">
      <c r="C18" s="1" t="s">
        <v>403</v>
      </c>
      <c r="D18" s="1">
        <v>2</v>
      </c>
      <c r="E18" s="1">
        <v>9</v>
      </c>
      <c r="F18" s="1">
        <v>1</v>
      </c>
      <c r="G18" s="1">
        <v>2</v>
      </c>
      <c r="O18" s="1" t="s">
        <v>411</v>
      </c>
      <c r="P18" s="1">
        <v>2</v>
      </c>
      <c r="Q18" s="1">
        <v>9</v>
      </c>
      <c r="R18" s="1">
        <v>1</v>
      </c>
      <c r="S18" s="1">
        <v>2</v>
      </c>
    </row>
    <row r="19" spans="3:19">
      <c r="C19" s="1" t="s">
        <v>403</v>
      </c>
      <c r="D19" s="1">
        <v>2</v>
      </c>
      <c r="E19" s="1">
        <v>9</v>
      </c>
      <c r="F19" s="1">
        <v>2</v>
      </c>
      <c r="G19" s="1">
        <v>2</v>
      </c>
      <c r="O19" s="1" t="s">
        <v>411</v>
      </c>
      <c r="P19" s="1">
        <v>3</v>
      </c>
      <c r="Q19" s="1">
        <v>9</v>
      </c>
      <c r="R19" s="1">
        <v>2</v>
      </c>
      <c r="S19" s="1">
        <v>2</v>
      </c>
    </row>
    <row r="20" spans="3:19">
      <c r="C20" s="1" t="s">
        <v>403</v>
      </c>
      <c r="D20" s="1">
        <v>1</v>
      </c>
      <c r="E20" s="1">
        <v>10</v>
      </c>
      <c r="F20" s="1">
        <v>1</v>
      </c>
      <c r="G20" s="1">
        <v>1</v>
      </c>
      <c r="O20" s="1" t="s">
        <v>411</v>
      </c>
      <c r="P20" s="1">
        <v>1</v>
      </c>
      <c r="Q20" s="1">
        <v>10</v>
      </c>
      <c r="R20" s="1">
        <v>1</v>
      </c>
      <c r="S20" s="1">
        <v>1</v>
      </c>
    </row>
    <row r="21" spans="3:19">
      <c r="C21" s="1" t="s">
        <v>403</v>
      </c>
      <c r="D21" s="1">
        <v>1</v>
      </c>
      <c r="E21" s="1">
        <v>10</v>
      </c>
      <c r="F21" s="1">
        <v>2</v>
      </c>
      <c r="G21" s="1">
        <v>1</v>
      </c>
      <c r="O21" s="1" t="s">
        <v>411</v>
      </c>
      <c r="P21" s="1">
        <v>1</v>
      </c>
      <c r="Q21" s="1">
        <v>10</v>
      </c>
      <c r="R21" s="1">
        <v>2</v>
      </c>
      <c r="S21" s="1">
        <v>1</v>
      </c>
    </row>
    <row r="22" spans="3:19">
      <c r="C22" s="1" t="s">
        <v>403</v>
      </c>
      <c r="D22" s="1">
        <v>5</v>
      </c>
      <c r="E22" s="1">
        <v>11</v>
      </c>
      <c r="F22" s="1">
        <v>1</v>
      </c>
      <c r="G22" s="1">
        <v>5</v>
      </c>
      <c r="O22" s="1" t="s">
        <v>411</v>
      </c>
      <c r="P22" s="1">
        <v>5</v>
      </c>
      <c r="Q22" s="1">
        <v>11</v>
      </c>
      <c r="R22" s="1">
        <v>1</v>
      </c>
      <c r="S22" s="1">
        <v>5</v>
      </c>
    </row>
    <row r="23" spans="3:19">
      <c r="C23" s="1" t="s">
        <v>403</v>
      </c>
      <c r="D23" s="1">
        <v>5</v>
      </c>
      <c r="E23" s="1">
        <v>11</v>
      </c>
      <c r="F23" s="1">
        <v>2</v>
      </c>
      <c r="G23" s="1">
        <v>5</v>
      </c>
      <c r="O23" s="1" t="s">
        <v>411</v>
      </c>
      <c r="P23" s="1">
        <v>5</v>
      </c>
      <c r="Q23" s="1">
        <v>11</v>
      </c>
      <c r="R23" s="1">
        <v>2</v>
      </c>
      <c r="S23" s="1">
        <v>5</v>
      </c>
    </row>
    <row r="24" spans="3:19">
      <c r="C24" s="1" t="s">
        <v>403</v>
      </c>
      <c r="D24" s="1">
        <v>4</v>
      </c>
      <c r="E24" s="1">
        <v>12</v>
      </c>
      <c r="F24" s="1">
        <v>1</v>
      </c>
      <c r="G24" s="1">
        <v>4</v>
      </c>
      <c r="O24" s="1" t="s">
        <v>411</v>
      </c>
      <c r="P24" s="1">
        <v>4</v>
      </c>
      <c r="Q24" s="1">
        <v>12</v>
      </c>
      <c r="R24" s="1">
        <v>1</v>
      </c>
      <c r="S24" s="1">
        <v>4</v>
      </c>
    </row>
    <row r="25" spans="3:19">
      <c r="C25" s="1" t="s">
        <v>403</v>
      </c>
      <c r="D25" s="1">
        <v>4</v>
      </c>
      <c r="E25" s="1">
        <v>12</v>
      </c>
      <c r="F25" s="1">
        <v>2</v>
      </c>
      <c r="G25" s="1">
        <v>4</v>
      </c>
      <c r="O25" s="1" t="s">
        <v>411</v>
      </c>
      <c r="P25" s="1">
        <v>4</v>
      </c>
      <c r="Q25" s="1">
        <v>12</v>
      </c>
      <c r="R25" s="1">
        <v>2</v>
      </c>
      <c r="S25" s="1">
        <v>4</v>
      </c>
    </row>
    <row r="26" spans="3:19">
      <c r="C26" s="1" t="s">
        <v>403</v>
      </c>
      <c r="D26" s="1">
        <v>1</v>
      </c>
      <c r="E26" s="1">
        <v>13</v>
      </c>
      <c r="F26" s="1">
        <v>1</v>
      </c>
      <c r="G26" s="1">
        <v>1</v>
      </c>
      <c r="O26" s="1" t="s">
        <v>411</v>
      </c>
      <c r="P26" s="1">
        <v>1</v>
      </c>
      <c r="Q26" s="1">
        <v>13</v>
      </c>
      <c r="R26" s="1">
        <v>1</v>
      </c>
      <c r="S26" s="1">
        <v>1</v>
      </c>
    </row>
    <row r="27" spans="3:19">
      <c r="C27" s="1" t="s">
        <v>403</v>
      </c>
      <c r="D27" s="1">
        <v>1</v>
      </c>
      <c r="E27" s="1">
        <v>13</v>
      </c>
      <c r="F27" s="1">
        <v>2</v>
      </c>
      <c r="G27" s="1">
        <v>1</v>
      </c>
      <c r="O27" s="1" t="s">
        <v>411</v>
      </c>
      <c r="P27" s="1">
        <v>1</v>
      </c>
      <c r="Q27" s="1">
        <v>13</v>
      </c>
      <c r="R27" s="1">
        <v>2</v>
      </c>
      <c r="S27" s="1">
        <v>1</v>
      </c>
    </row>
    <row r="28" spans="3:19">
      <c r="C28" s="1" t="s">
        <v>403</v>
      </c>
      <c r="D28" s="1">
        <v>3</v>
      </c>
      <c r="E28" s="1">
        <v>14</v>
      </c>
      <c r="F28" s="1">
        <v>1</v>
      </c>
      <c r="G28" s="1">
        <v>3</v>
      </c>
      <c r="O28" s="1" t="s">
        <v>411</v>
      </c>
      <c r="P28" s="1">
        <v>3</v>
      </c>
      <c r="Q28" s="1">
        <v>14</v>
      </c>
      <c r="R28" s="1">
        <v>1</v>
      </c>
      <c r="S28" s="1">
        <v>3</v>
      </c>
    </row>
    <row r="29" spans="3:19">
      <c r="C29" s="1" t="s">
        <v>403</v>
      </c>
      <c r="D29" s="1">
        <v>3</v>
      </c>
      <c r="E29" s="1">
        <v>14</v>
      </c>
      <c r="F29" s="1">
        <v>2</v>
      </c>
      <c r="G29" s="1">
        <v>3</v>
      </c>
      <c r="O29" s="1" t="s">
        <v>411</v>
      </c>
      <c r="P29" s="1">
        <v>3</v>
      </c>
      <c r="Q29" s="1">
        <v>14</v>
      </c>
      <c r="R29" s="1">
        <v>2</v>
      </c>
      <c r="S29" s="1">
        <v>3</v>
      </c>
    </row>
    <row r="30" spans="3:19">
      <c r="C30" s="1" t="s">
        <v>403</v>
      </c>
      <c r="D30" s="1">
        <v>2</v>
      </c>
      <c r="E30" s="1">
        <v>15</v>
      </c>
      <c r="F30" s="1">
        <v>1</v>
      </c>
      <c r="G30" s="1">
        <v>2</v>
      </c>
      <c r="O30" s="1" t="s">
        <v>411</v>
      </c>
      <c r="P30" s="1">
        <v>2</v>
      </c>
      <c r="Q30" s="1">
        <v>15</v>
      </c>
      <c r="R30" s="1">
        <v>1</v>
      </c>
      <c r="S30" s="1">
        <v>2</v>
      </c>
    </row>
    <row r="31" spans="3:19">
      <c r="C31" s="1" t="s">
        <v>403</v>
      </c>
      <c r="D31" s="1">
        <v>2</v>
      </c>
      <c r="E31" s="1">
        <v>15</v>
      </c>
      <c r="F31" s="1">
        <v>2</v>
      </c>
      <c r="G31" s="1">
        <v>2</v>
      </c>
      <c r="O31" s="1" t="s">
        <v>411</v>
      </c>
      <c r="P31" s="1">
        <v>2</v>
      </c>
      <c r="Q31" s="1">
        <v>15</v>
      </c>
      <c r="R31" s="1">
        <v>2</v>
      </c>
      <c r="S31" s="1">
        <v>2</v>
      </c>
    </row>
    <row r="32" spans="3:19">
      <c r="C32" s="1" t="s">
        <v>403</v>
      </c>
      <c r="D32" s="1">
        <v>4</v>
      </c>
      <c r="E32" s="1">
        <v>16</v>
      </c>
      <c r="F32" s="1">
        <v>1</v>
      </c>
      <c r="G32" s="1">
        <v>4</v>
      </c>
      <c r="O32" s="1" t="s">
        <v>411</v>
      </c>
      <c r="P32" s="1">
        <v>3</v>
      </c>
      <c r="Q32" s="1">
        <v>16</v>
      </c>
      <c r="R32" s="1">
        <v>1</v>
      </c>
      <c r="S32" s="1">
        <v>4</v>
      </c>
    </row>
    <row r="33" spans="3:19">
      <c r="C33" s="1" t="s">
        <v>403</v>
      </c>
      <c r="D33" s="1">
        <v>4</v>
      </c>
      <c r="E33" s="1">
        <v>16</v>
      </c>
      <c r="F33" s="1">
        <v>2</v>
      </c>
      <c r="G33" s="1">
        <v>4</v>
      </c>
      <c r="O33" s="1" t="s">
        <v>411</v>
      </c>
      <c r="P33" s="1">
        <v>3</v>
      </c>
      <c r="Q33" s="1">
        <v>16</v>
      </c>
      <c r="R33" s="1">
        <v>2</v>
      </c>
      <c r="S33" s="1">
        <v>4</v>
      </c>
    </row>
    <row r="34" spans="3:19">
      <c r="C34" s="1" t="s">
        <v>403</v>
      </c>
      <c r="D34" s="1">
        <v>1</v>
      </c>
      <c r="E34" s="1">
        <v>17</v>
      </c>
      <c r="F34" s="1">
        <v>1</v>
      </c>
      <c r="G34" s="1">
        <v>1</v>
      </c>
      <c r="O34" s="1" t="s">
        <v>411</v>
      </c>
      <c r="P34" s="1">
        <v>1</v>
      </c>
      <c r="Q34" s="1">
        <v>17</v>
      </c>
      <c r="R34" s="1">
        <v>1</v>
      </c>
      <c r="S34" s="1">
        <v>1</v>
      </c>
    </row>
    <row r="35" spans="3:19">
      <c r="C35" s="1" t="s">
        <v>403</v>
      </c>
      <c r="D35" s="1">
        <v>1</v>
      </c>
      <c r="E35" s="1">
        <v>17</v>
      </c>
      <c r="F35" s="1">
        <v>2</v>
      </c>
      <c r="G35" s="1">
        <v>1</v>
      </c>
      <c r="O35" s="1" t="s">
        <v>411</v>
      </c>
      <c r="P35" s="1">
        <v>1</v>
      </c>
      <c r="Q35" s="1">
        <v>17</v>
      </c>
      <c r="R35" s="1">
        <v>2</v>
      </c>
      <c r="S35" s="1">
        <v>1</v>
      </c>
    </row>
    <row r="36" spans="3:19">
      <c r="C36" s="1" t="s">
        <v>403</v>
      </c>
      <c r="D36" s="1">
        <v>2</v>
      </c>
      <c r="E36" s="1">
        <v>18</v>
      </c>
      <c r="F36" s="1">
        <v>1</v>
      </c>
      <c r="G36" s="1">
        <v>2</v>
      </c>
      <c r="O36" s="1" t="s">
        <v>411</v>
      </c>
      <c r="P36" s="1">
        <v>2</v>
      </c>
      <c r="Q36" s="1">
        <v>18</v>
      </c>
      <c r="R36" s="1">
        <v>1</v>
      </c>
      <c r="S36" s="1">
        <v>2</v>
      </c>
    </row>
    <row r="37" spans="3:19">
      <c r="C37" s="1" t="s">
        <v>403</v>
      </c>
      <c r="D37" s="1">
        <v>2</v>
      </c>
      <c r="E37" s="1">
        <v>18</v>
      </c>
      <c r="F37" s="1">
        <v>2</v>
      </c>
      <c r="G37" s="1">
        <v>2</v>
      </c>
      <c r="O37" s="1" t="s">
        <v>411</v>
      </c>
      <c r="P37" s="1">
        <v>2</v>
      </c>
      <c r="Q37" s="1">
        <v>18</v>
      </c>
      <c r="R37" s="1">
        <v>2</v>
      </c>
      <c r="S37" s="1">
        <v>2</v>
      </c>
    </row>
    <row r="38" spans="3:19">
      <c r="C38" s="1" t="s">
        <v>403</v>
      </c>
      <c r="D38" s="1">
        <v>3</v>
      </c>
      <c r="E38" s="1">
        <v>19</v>
      </c>
      <c r="F38" s="1">
        <v>1</v>
      </c>
      <c r="G38" s="1">
        <v>3</v>
      </c>
      <c r="O38" s="1" t="s">
        <v>411</v>
      </c>
      <c r="P38" s="1">
        <v>3</v>
      </c>
      <c r="Q38" s="1">
        <v>19</v>
      </c>
      <c r="R38" s="1">
        <v>1</v>
      </c>
      <c r="S38" s="1">
        <v>3</v>
      </c>
    </row>
    <row r="39" spans="3:19">
      <c r="C39" s="1" t="s">
        <v>403</v>
      </c>
      <c r="D39" s="1">
        <v>3</v>
      </c>
      <c r="E39" s="1">
        <v>19</v>
      </c>
      <c r="F39" s="1">
        <v>2</v>
      </c>
      <c r="G39" s="1">
        <v>3</v>
      </c>
      <c r="O39" s="1" t="s">
        <v>411</v>
      </c>
      <c r="P39" s="1">
        <v>3</v>
      </c>
      <c r="Q39" s="1">
        <v>19</v>
      </c>
      <c r="R39" s="1">
        <v>2</v>
      </c>
      <c r="S39" s="1">
        <v>3</v>
      </c>
    </row>
    <row r="40" spans="3:19">
      <c r="C40" s="1" t="s">
        <v>403</v>
      </c>
      <c r="D40" s="1">
        <v>5</v>
      </c>
      <c r="E40" s="1">
        <v>20</v>
      </c>
      <c r="F40" s="1">
        <v>1</v>
      </c>
      <c r="G40" s="1">
        <v>5</v>
      </c>
      <c r="O40" s="1" t="s">
        <v>411</v>
      </c>
      <c r="P40" s="1">
        <v>5</v>
      </c>
      <c r="Q40" s="1">
        <v>20</v>
      </c>
      <c r="R40" s="1">
        <v>1</v>
      </c>
      <c r="S40" s="1">
        <v>5</v>
      </c>
    </row>
    <row r="41" spans="3:19">
      <c r="C41" s="1" t="s">
        <v>403</v>
      </c>
      <c r="D41" s="1">
        <v>5</v>
      </c>
      <c r="E41" s="1">
        <v>20</v>
      </c>
      <c r="F41" s="1">
        <v>2</v>
      </c>
      <c r="G41" s="1">
        <v>5</v>
      </c>
      <c r="O41" s="1" t="s">
        <v>411</v>
      </c>
      <c r="P41" s="1">
        <v>5</v>
      </c>
      <c r="Q41" s="1">
        <v>20</v>
      </c>
      <c r="R41" s="1">
        <v>2</v>
      </c>
      <c r="S41" s="1">
        <v>5</v>
      </c>
    </row>
    <row r="42" spans="3:19">
      <c r="C42" s="1" t="s">
        <v>403</v>
      </c>
      <c r="D42" s="1">
        <v>5</v>
      </c>
      <c r="E42" s="1">
        <v>21</v>
      </c>
      <c r="F42" s="1">
        <v>1</v>
      </c>
      <c r="G42" s="1">
        <v>5</v>
      </c>
      <c r="O42" s="1" t="s">
        <v>411</v>
      </c>
      <c r="P42" s="1">
        <v>5</v>
      </c>
      <c r="Q42" s="1">
        <v>21</v>
      </c>
      <c r="R42" s="1">
        <v>1</v>
      </c>
      <c r="S42" s="1">
        <v>5</v>
      </c>
    </row>
    <row r="43" spans="3:19">
      <c r="C43" s="1" t="s">
        <v>403</v>
      </c>
      <c r="D43" s="1">
        <v>4</v>
      </c>
      <c r="E43" s="1">
        <v>21</v>
      </c>
      <c r="F43" s="1">
        <v>2</v>
      </c>
      <c r="G43" s="1">
        <v>5</v>
      </c>
      <c r="O43" s="1" t="s">
        <v>411</v>
      </c>
      <c r="P43" s="1">
        <v>4</v>
      </c>
      <c r="Q43" s="1">
        <v>21</v>
      </c>
      <c r="R43" s="1">
        <v>2</v>
      </c>
      <c r="S43" s="1">
        <v>5</v>
      </c>
    </row>
    <row r="44" spans="3:19">
      <c r="C44" s="1" t="s">
        <v>403</v>
      </c>
      <c r="D44" s="1">
        <v>4</v>
      </c>
      <c r="E44" s="1">
        <v>22</v>
      </c>
      <c r="F44" s="1">
        <v>1</v>
      </c>
      <c r="G44" s="1">
        <v>4</v>
      </c>
      <c r="O44" s="1" t="s">
        <v>411</v>
      </c>
      <c r="P44" s="1">
        <v>4</v>
      </c>
      <c r="Q44" s="1">
        <v>22</v>
      </c>
      <c r="R44" s="1">
        <v>1</v>
      </c>
      <c r="S44" s="1">
        <v>4</v>
      </c>
    </row>
    <row r="45" spans="3:19">
      <c r="C45" s="1" t="s">
        <v>403</v>
      </c>
      <c r="D45" s="1">
        <v>4</v>
      </c>
      <c r="E45" s="1">
        <v>22</v>
      </c>
      <c r="F45" s="1">
        <v>2</v>
      </c>
      <c r="G45" s="1">
        <v>4</v>
      </c>
      <c r="O45" s="1" t="s">
        <v>411</v>
      </c>
      <c r="P45" s="1">
        <v>4</v>
      </c>
      <c r="Q45" s="1">
        <v>22</v>
      </c>
      <c r="R45" s="1">
        <v>2</v>
      </c>
      <c r="S45" s="1">
        <v>4</v>
      </c>
    </row>
    <row r="46" spans="3:19">
      <c r="C46" s="1" t="s">
        <v>403</v>
      </c>
      <c r="D46" s="1">
        <v>3</v>
      </c>
      <c r="E46" s="1">
        <v>23</v>
      </c>
      <c r="F46" s="1">
        <v>1</v>
      </c>
      <c r="G46" s="1">
        <v>3</v>
      </c>
      <c r="O46" s="1" t="s">
        <v>411</v>
      </c>
      <c r="P46" s="1">
        <v>3</v>
      </c>
      <c r="Q46" s="1">
        <v>23</v>
      </c>
      <c r="R46" s="1">
        <v>1</v>
      </c>
      <c r="S46" s="1">
        <v>3</v>
      </c>
    </row>
    <row r="47" spans="3:19">
      <c r="C47" s="1" t="s">
        <v>403</v>
      </c>
      <c r="D47" s="1">
        <v>3</v>
      </c>
      <c r="E47" s="1">
        <v>23</v>
      </c>
      <c r="F47" s="1">
        <v>2</v>
      </c>
      <c r="G47" s="1">
        <v>3</v>
      </c>
      <c r="O47" s="1" t="s">
        <v>411</v>
      </c>
      <c r="P47" s="1">
        <v>3</v>
      </c>
      <c r="Q47" s="1">
        <v>23</v>
      </c>
      <c r="R47" s="1">
        <v>2</v>
      </c>
      <c r="S47" s="1">
        <v>3</v>
      </c>
    </row>
    <row r="48" spans="3:19">
      <c r="C48" s="1" t="s">
        <v>403</v>
      </c>
      <c r="D48" s="1">
        <v>2</v>
      </c>
      <c r="E48" s="1">
        <v>24</v>
      </c>
      <c r="F48" s="1">
        <v>1</v>
      </c>
      <c r="G48" s="1">
        <v>2</v>
      </c>
      <c r="O48" s="1" t="s">
        <v>411</v>
      </c>
      <c r="P48" s="1">
        <v>2</v>
      </c>
      <c r="Q48" s="1">
        <v>24</v>
      </c>
      <c r="R48" s="1">
        <v>1</v>
      </c>
      <c r="S48" s="1">
        <v>2</v>
      </c>
    </row>
    <row r="49" spans="3:19">
      <c r="C49" s="1" t="s">
        <v>403</v>
      </c>
      <c r="D49" s="1">
        <v>2</v>
      </c>
      <c r="E49" s="1">
        <v>24</v>
      </c>
      <c r="F49" s="1">
        <v>2</v>
      </c>
      <c r="G49" s="1">
        <v>2</v>
      </c>
      <c r="O49" s="1" t="s">
        <v>411</v>
      </c>
      <c r="P49" s="1">
        <v>2</v>
      </c>
      <c r="Q49" s="1">
        <v>24</v>
      </c>
      <c r="R49" s="1">
        <v>2</v>
      </c>
      <c r="S49" s="1">
        <v>2</v>
      </c>
    </row>
    <row r="50" spans="3:19">
      <c r="C50" s="1" t="s">
        <v>403</v>
      </c>
      <c r="D50" s="1">
        <v>2</v>
      </c>
      <c r="E50" s="1">
        <v>25</v>
      </c>
      <c r="F50" s="1">
        <v>1</v>
      </c>
      <c r="G50" s="1">
        <v>2</v>
      </c>
      <c r="O50" s="1" t="s">
        <v>411</v>
      </c>
      <c r="P50" s="1">
        <v>2</v>
      </c>
      <c r="Q50" s="1">
        <v>25</v>
      </c>
      <c r="R50" s="1">
        <v>1</v>
      </c>
      <c r="S50" s="1">
        <v>2</v>
      </c>
    </row>
    <row r="51" spans="3:19">
      <c r="C51" s="1" t="s">
        <v>403</v>
      </c>
      <c r="D51" s="1">
        <v>2</v>
      </c>
      <c r="E51" s="1">
        <v>25</v>
      </c>
      <c r="F51" s="1">
        <v>2</v>
      </c>
      <c r="G51" s="1">
        <v>2</v>
      </c>
      <c r="O51" s="1" t="s">
        <v>411</v>
      </c>
      <c r="P51" s="1">
        <v>2</v>
      </c>
      <c r="Q51" s="1">
        <v>25</v>
      </c>
      <c r="R51" s="1">
        <v>2</v>
      </c>
      <c r="S51" s="1">
        <v>2</v>
      </c>
    </row>
    <row r="52" spans="3:19">
      <c r="C52" s="1" t="s">
        <v>403</v>
      </c>
      <c r="D52" s="1">
        <v>4</v>
      </c>
      <c r="E52" s="1">
        <v>26</v>
      </c>
      <c r="F52" s="1">
        <v>1</v>
      </c>
      <c r="G52" s="1">
        <v>4</v>
      </c>
      <c r="O52" s="1" t="s">
        <v>411</v>
      </c>
      <c r="P52" s="1">
        <v>4</v>
      </c>
      <c r="Q52" s="1">
        <v>26</v>
      </c>
      <c r="R52" s="1">
        <v>1</v>
      </c>
      <c r="S52" s="1">
        <v>4</v>
      </c>
    </row>
    <row r="53" spans="3:19">
      <c r="C53" s="1" t="s">
        <v>403</v>
      </c>
      <c r="D53" s="1">
        <v>4</v>
      </c>
      <c r="E53" s="1">
        <v>26</v>
      </c>
      <c r="F53" s="1">
        <v>2</v>
      </c>
      <c r="G53" s="1">
        <v>4</v>
      </c>
      <c r="O53" s="1" t="s">
        <v>411</v>
      </c>
      <c r="P53" s="1">
        <v>4</v>
      </c>
      <c r="Q53" s="1">
        <v>26</v>
      </c>
      <c r="R53" s="1">
        <v>2</v>
      </c>
      <c r="S53" s="1">
        <v>4</v>
      </c>
    </row>
    <row r="54" spans="3:19">
      <c r="C54" s="1" t="s">
        <v>403</v>
      </c>
      <c r="D54" s="1">
        <v>1</v>
      </c>
      <c r="E54" s="1">
        <v>27</v>
      </c>
      <c r="F54" s="1">
        <v>1</v>
      </c>
      <c r="G54" s="1">
        <v>1</v>
      </c>
      <c r="O54" s="1" t="s">
        <v>411</v>
      </c>
      <c r="P54" s="1">
        <v>1</v>
      </c>
      <c r="Q54" s="1">
        <v>27</v>
      </c>
      <c r="R54" s="1">
        <v>1</v>
      </c>
      <c r="S54" s="1">
        <v>1</v>
      </c>
    </row>
    <row r="55" spans="3:19">
      <c r="C55" s="1" t="s">
        <v>403</v>
      </c>
      <c r="D55" s="1">
        <v>1</v>
      </c>
      <c r="E55" s="1">
        <v>27</v>
      </c>
      <c r="F55" s="1">
        <v>2</v>
      </c>
      <c r="G55" s="1">
        <v>1</v>
      </c>
      <c r="O55" s="1" t="s">
        <v>411</v>
      </c>
      <c r="P55" s="1">
        <v>1</v>
      </c>
      <c r="Q55" s="1">
        <v>27</v>
      </c>
      <c r="R55" s="1">
        <v>2</v>
      </c>
      <c r="S55" s="1">
        <v>1</v>
      </c>
    </row>
    <row r="56" spans="3:19">
      <c r="C56" s="1" t="s">
        <v>403</v>
      </c>
      <c r="D56" s="1">
        <v>2</v>
      </c>
      <c r="E56" s="1">
        <v>28</v>
      </c>
      <c r="F56" s="1">
        <v>1</v>
      </c>
      <c r="G56" s="1">
        <v>2</v>
      </c>
      <c r="O56" s="1" t="s">
        <v>411</v>
      </c>
      <c r="P56" s="1">
        <v>2</v>
      </c>
      <c r="Q56" s="1">
        <v>28</v>
      </c>
      <c r="R56" s="1">
        <v>1</v>
      </c>
      <c r="S56" s="1">
        <v>2</v>
      </c>
    </row>
    <row r="57" spans="3:19">
      <c r="C57" s="1" t="s">
        <v>403</v>
      </c>
      <c r="D57" s="1">
        <v>2</v>
      </c>
      <c r="E57" s="1">
        <v>28</v>
      </c>
      <c r="F57" s="1">
        <v>2</v>
      </c>
      <c r="G57" s="1">
        <v>2</v>
      </c>
      <c r="O57" s="1" t="s">
        <v>411</v>
      </c>
      <c r="P57" s="1">
        <v>2</v>
      </c>
      <c r="Q57" s="1">
        <v>28</v>
      </c>
      <c r="R57" s="1">
        <v>2</v>
      </c>
      <c r="S57" s="1">
        <v>2</v>
      </c>
    </row>
    <row r="58" spans="3:19">
      <c r="C58" s="1" t="s">
        <v>403</v>
      </c>
      <c r="D58" s="1">
        <v>5</v>
      </c>
      <c r="E58" s="1">
        <v>29</v>
      </c>
      <c r="F58" s="1">
        <v>1</v>
      </c>
      <c r="G58" s="1">
        <v>5</v>
      </c>
      <c r="O58" s="1" t="s">
        <v>411</v>
      </c>
      <c r="P58" s="1">
        <v>5</v>
      </c>
      <c r="Q58" s="1">
        <v>29</v>
      </c>
      <c r="R58" s="1">
        <v>1</v>
      </c>
      <c r="S58" s="1">
        <v>5</v>
      </c>
    </row>
    <row r="59" spans="3:19">
      <c r="C59" s="1" t="s">
        <v>403</v>
      </c>
      <c r="D59" s="1">
        <v>5</v>
      </c>
      <c r="E59" s="1">
        <v>29</v>
      </c>
      <c r="F59" s="1">
        <v>2</v>
      </c>
      <c r="G59" s="1">
        <v>5</v>
      </c>
      <c r="O59" s="1" t="s">
        <v>411</v>
      </c>
      <c r="P59" s="1">
        <v>5</v>
      </c>
      <c r="Q59" s="1">
        <v>29</v>
      </c>
      <c r="R59" s="1">
        <v>2</v>
      </c>
      <c r="S59" s="1">
        <v>5</v>
      </c>
    </row>
    <row r="60" spans="3:19">
      <c r="C60" s="1" t="s">
        <v>403</v>
      </c>
      <c r="D60" s="1">
        <v>3</v>
      </c>
      <c r="E60" s="1">
        <v>30</v>
      </c>
      <c r="F60" s="1">
        <v>1</v>
      </c>
      <c r="G60" s="1">
        <v>3</v>
      </c>
      <c r="O60" s="1" t="s">
        <v>411</v>
      </c>
      <c r="P60" s="1">
        <v>3</v>
      </c>
      <c r="Q60" s="1">
        <v>30</v>
      </c>
      <c r="R60" s="1">
        <v>1</v>
      </c>
      <c r="S60" s="1">
        <v>3</v>
      </c>
    </row>
    <row r="61" spans="3:19">
      <c r="C61" s="1" t="s">
        <v>403</v>
      </c>
      <c r="D61" s="1">
        <v>3</v>
      </c>
      <c r="E61" s="1">
        <v>30</v>
      </c>
      <c r="F61" s="1">
        <v>2</v>
      </c>
      <c r="G61" s="1">
        <v>3</v>
      </c>
      <c r="O61" s="1" t="s">
        <v>411</v>
      </c>
      <c r="P61" s="1">
        <v>3</v>
      </c>
      <c r="Q61" s="1">
        <v>30</v>
      </c>
      <c r="R61" s="1">
        <v>2</v>
      </c>
      <c r="S61" s="1">
        <v>3</v>
      </c>
    </row>
    <row r="62" spans="3:19">
      <c r="C62" s="1" t="s">
        <v>403</v>
      </c>
      <c r="D62" s="1">
        <v>5</v>
      </c>
      <c r="E62" s="1">
        <v>31</v>
      </c>
      <c r="F62" s="1">
        <v>1</v>
      </c>
      <c r="G62" s="1">
        <v>5</v>
      </c>
      <c r="O62" s="1" t="s">
        <v>411</v>
      </c>
      <c r="P62" s="1">
        <v>5</v>
      </c>
      <c r="Q62" s="1">
        <v>31</v>
      </c>
      <c r="R62" s="1">
        <v>1</v>
      </c>
      <c r="S62" s="1">
        <v>5</v>
      </c>
    </row>
    <row r="63" spans="3:19">
      <c r="C63" s="1" t="s">
        <v>403</v>
      </c>
      <c r="D63" s="1">
        <v>5</v>
      </c>
      <c r="E63" s="1">
        <v>31</v>
      </c>
      <c r="F63" s="1">
        <v>2</v>
      </c>
      <c r="G63" s="1">
        <v>5</v>
      </c>
      <c r="O63" s="1" t="s">
        <v>411</v>
      </c>
      <c r="P63" s="1">
        <v>5</v>
      </c>
      <c r="Q63" s="1">
        <v>31</v>
      </c>
      <c r="R63" s="1">
        <v>2</v>
      </c>
      <c r="S63" s="1">
        <v>5</v>
      </c>
    </row>
    <row r="64" spans="3:19">
      <c r="C64" s="1" t="s">
        <v>403</v>
      </c>
      <c r="D64" s="1">
        <v>2</v>
      </c>
      <c r="E64" s="1">
        <v>32</v>
      </c>
      <c r="F64" s="1">
        <v>1</v>
      </c>
      <c r="G64" s="1">
        <v>2</v>
      </c>
      <c r="O64" s="1" t="s">
        <v>411</v>
      </c>
      <c r="P64" s="1">
        <v>2</v>
      </c>
      <c r="Q64" s="1">
        <v>32</v>
      </c>
      <c r="R64" s="1">
        <v>1</v>
      </c>
      <c r="S64" s="1">
        <v>2</v>
      </c>
    </row>
    <row r="65" spans="3:19">
      <c r="C65" s="1" t="s">
        <v>403</v>
      </c>
      <c r="D65" s="1">
        <v>2</v>
      </c>
      <c r="E65" s="1">
        <v>32</v>
      </c>
      <c r="F65" s="1">
        <v>2</v>
      </c>
      <c r="G65" s="1">
        <v>2</v>
      </c>
      <c r="O65" s="1" t="s">
        <v>411</v>
      </c>
      <c r="P65" s="1">
        <v>2</v>
      </c>
      <c r="Q65" s="1">
        <v>32</v>
      </c>
      <c r="R65" s="1">
        <v>2</v>
      </c>
      <c r="S65" s="1">
        <v>2</v>
      </c>
    </row>
    <row r="66" spans="3:19">
      <c r="C66" s="1" t="s">
        <v>403</v>
      </c>
      <c r="D66" s="1">
        <v>1</v>
      </c>
      <c r="E66" s="1">
        <v>33</v>
      </c>
      <c r="F66" s="1">
        <v>1</v>
      </c>
      <c r="G66" s="1">
        <v>1</v>
      </c>
      <c r="O66" s="1" t="s">
        <v>411</v>
      </c>
      <c r="P66" s="1">
        <v>1</v>
      </c>
      <c r="Q66" s="1">
        <v>33</v>
      </c>
      <c r="R66" s="1">
        <v>1</v>
      </c>
      <c r="S66" s="1">
        <v>1</v>
      </c>
    </row>
    <row r="67" spans="3:19">
      <c r="C67" s="1" t="s">
        <v>403</v>
      </c>
      <c r="D67" s="1">
        <v>1</v>
      </c>
      <c r="E67" s="1">
        <v>33</v>
      </c>
      <c r="F67" s="1">
        <v>2</v>
      </c>
      <c r="G67" s="1">
        <v>1</v>
      </c>
      <c r="O67" s="1" t="s">
        <v>411</v>
      </c>
      <c r="P67" s="1">
        <v>1</v>
      </c>
      <c r="Q67" s="1">
        <v>33</v>
      </c>
      <c r="R67" s="1">
        <v>2</v>
      </c>
      <c r="S67" s="1">
        <v>1</v>
      </c>
    </row>
    <row r="68" spans="3:19">
      <c r="C68" s="1" t="s">
        <v>403</v>
      </c>
      <c r="D68" s="1">
        <v>3</v>
      </c>
      <c r="E68" s="1">
        <v>34</v>
      </c>
      <c r="F68" s="1">
        <v>1</v>
      </c>
      <c r="G68" s="1">
        <v>3</v>
      </c>
      <c r="O68" s="1" t="s">
        <v>411</v>
      </c>
      <c r="P68" s="1">
        <v>3</v>
      </c>
      <c r="Q68" s="1">
        <v>34</v>
      </c>
      <c r="R68" s="1">
        <v>1</v>
      </c>
      <c r="S68" s="1">
        <v>3</v>
      </c>
    </row>
    <row r="69" spans="3:19">
      <c r="C69" s="1" t="s">
        <v>403</v>
      </c>
      <c r="D69" s="1">
        <v>3</v>
      </c>
      <c r="E69" s="1">
        <v>34</v>
      </c>
      <c r="F69" s="1">
        <v>2</v>
      </c>
      <c r="G69" s="1">
        <v>3</v>
      </c>
      <c r="O69" s="1" t="s">
        <v>411</v>
      </c>
      <c r="P69" s="1">
        <v>3</v>
      </c>
      <c r="Q69" s="1">
        <v>34</v>
      </c>
      <c r="R69" s="1">
        <v>2</v>
      </c>
      <c r="S69" s="1">
        <v>3</v>
      </c>
    </row>
    <row r="70" spans="3:19">
      <c r="C70" s="1" t="s">
        <v>403</v>
      </c>
      <c r="D70" s="1">
        <v>1</v>
      </c>
      <c r="E70" s="1">
        <v>35</v>
      </c>
      <c r="F70" s="1">
        <v>1</v>
      </c>
      <c r="G70" s="1">
        <v>1</v>
      </c>
      <c r="O70" s="1" t="s">
        <v>411</v>
      </c>
      <c r="P70" s="1">
        <v>1</v>
      </c>
      <c r="Q70" s="1">
        <v>35</v>
      </c>
      <c r="R70" s="1">
        <v>1</v>
      </c>
      <c r="S70" s="1">
        <v>1</v>
      </c>
    </row>
    <row r="71" spans="3:19">
      <c r="C71" s="1" t="s">
        <v>403</v>
      </c>
      <c r="D71" s="1">
        <v>1</v>
      </c>
      <c r="E71" s="1">
        <v>35</v>
      </c>
      <c r="F71" s="1">
        <v>2</v>
      </c>
      <c r="G71" s="1">
        <v>1</v>
      </c>
      <c r="O71" s="1" t="s">
        <v>411</v>
      </c>
      <c r="P71" s="1">
        <v>1</v>
      </c>
      <c r="Q71" s="1">
        <v>35</v>
      </c>
      <c r="R71" s="1">
        <v>2</v>
      </c>
      <c r="S71" s="1">
        <v>1</v>
      </c>
    </row>
    <row r="72" spans="3:19">
      <c r="C72" s="1" t="s">
        <v>403</v>
      </c>
      <c r="D72" s="1">
        <v>3</v>
      </c>
      <c r="E72" s="1">
        <v>36</v>
      </c>
      <c r="F72" s="1">
        <v>1</v>
      </c>
      <c r="G72" s="1">
        <v>2</v>
      </c>
      <c r="O72" s="1" t="s">
        <v>411</v>
      </c>
      <c r="P72" s="1">
        <v>3</v>
      </c>
      <c r="Q72" s="1">
        <v>36</v>
      </c>
      <c r="R72" s="1">
        <v>1</v>
      </c>
      <c r="S72" s="1">
        <v>2</v>
      </c>
    </row>
    <row r="73" spans="3:19">
      <c r="C73" s="1" t="s">
        <v>403</v>
      </c>
      <c r="D73" s="1">
        <v>2</v>
      </c>
      <c r="E73" s="1">
        <v>36</v>
      </c>
      <c r="F73" s="1">
        <v>2</v>
      </c>
      <c r="G73" s="1">
        <v>2</v>
      </c>
      <c r="O73" s="1" t="s">
        <v>411</v>
      </c>
      <c r="P73" s="1">
        <v>2</v>
      </c>
      <c r="Q73" s="1">
        <v>36</v>
      </c>
      <c r="R73" s="1">
        <v>2</v>
      </c>
      <c r="S73" s="1">
        <v>2</v>
      </c>
    </row>
    <row r="74" spans="3:19">
      <c r="C74" s="1" t="s">
        <v>403</v>
      </c>
      <c r="D74" s="1">
        <v>4</v>
      </c>
      <c r="E74" s="1">
        <v>37</v>
      </c>
      <c r="F74" s="1">
        <v>1</v>
      </c>
      <c r="G74" s="1">
        <v>5</v>
      </c>
      <c r="O74" s="1" t="s">
        <v>411</v>
      </c>
      <c r="P74" s="1">
        <v>4</v>
      </c>
      <c r="Q74" s="1">
        <v>37</v>
      </c>
      <c r="R74" s="1">
        <v>1</v>
      </c>
      <c r="S74" s="1">
        <v>5</v>
      </c>
    </row>
    <row r="75" spans="3:19">
      <c r="C75" s="1" t="s">
        <v>403</v>
      </c>
      <c r="D75" s="1">
        <v>5</v>
      </c>
      <c r="E75" s="1">
        <v>37</v>
      </c>
      <c r="F75" s="1">
        <v>2</v>
      </c>
      <c r="G75" s="1">
        <v>5</v>
      </c>
      <c r="O75" s="1" t="s">
        <v>411</v>
      </c>
      <c r="P75" s="1">
        <v>5</v>
      </c>
      <c r="Q75" s="1">
        <v>37</v>
      </c>
      <c r="R75" s="1">
        <v>2</v>
      </c>
      <c r="S75" s="1">
        <v>5</v>
      </c>
    </row>
    <row r="76" spans="3:19">
      <c r="C76" s="1" t="s">
        <v>403</v>
      </c>
      <c r="D76" s="1">
        <v>4</v>
      </c>
      <c r="E76" s="1">
        <v>38</v>
      </c>
      <c r="F76" s="1">
        <v>1</v>
      </c>
      <c r="G76" s="1">
        <v>4</v>
      </c>
      <c r="O76" s="1" t="s">
        <v>411</v>
      </c>
      <c r="P76" s="1">
        <v>4</v>
      </c>
      <c r="Q76" s="1">
        <v>38</v>
      </c>
      <c r="R76" s="1">
        <v>1</v>
      </c>
      <c r="S76" s="1">
        <v>4</v>
      </c>
    </row>
    <row r="77" spans="3:19">
      <c r="C77" s="1" t="s">
        <v>403</v>
      </c>
      <c r="D77" s="1">
        <v>4</v>
      </c>
      <c r="E77" s="1">
        <v>38</v>
      </c>
      <c r="F77" s="1">
        <v>2</v>
      </c>
      <c r="G77" s="1">
        <v>4</v>
      </c>
      <c r="O77" s="1" t="s">
        <v>411</v>
      </c>
      <c r="P77" s="1">
        <v>4</v>
      </c>
      <c r="Q77" s="1">
        <v>38</v>
      </c>
      <c r="R77" s="1">
        <v>2</v>
      </c>
      <c r="S77" s="1">
        <v>4</v>
      </c>
    </row>
    <row r="78" spans="3:19">
      <c r="C78" s="1" t="s">
        <v>403</v>
      </c>
      <c r="D78" s="1">
        <v>2</v>
      </c>
      <c r="E78" s="1">
        <v>39</v>
      </c>
      <c r="F78" s="1">
        <v>1</v>
      </c>
      <c r="G78" s="1">
        <v>2</v>
      </c>
      <c r="O78" s="1" t="s">
        <v>411</v>
      </c>
      <c r="P78" s="1">
        <v>2</v>
      </c>
      <c r="Q78" s="1">
        <v>39</v>
      </c>
      <c r="R78" s="1">
        <v>1</v>
      </c>
      <c r="S78" s="1">
        <v>2</v>
      </c>
    </row>
    <row r="79" spans="3:19">
      <c r="C79" s="1" t="s">
        <v>403</v>
      </c>
      <c r="D79" s="1">
        <v>2</v>
      </c>
      <c r="E79" s="1">
        <v>39</v>
      </c>
      <c r="F79" s="1">
        <v>2</v>
      </c>
      <c r="G79" s="1">
        <v>2</v>
      </c>
      <c r="O79" s="1" t="s">
        <v>411</v>
      </c>
      <c r="P79" s="1">
        <v>2</v>
      </c>
      <c r="Q79" s="1">
        <v>39</v>
      </c>
      <c r="R79" s="1">
        <v>2</v>
      </c>
      <c r="S79" s="1">
        <v>2</v>
      </c>
    </row>
    <row r="80" spans="3:19">
      <c r="C80" s="1" t="s">
        <v>403</v>
      </c>
      <c r="D80" s="1">
        <v>3</v>
      </c>
      <c r="E80" s="1">
        <v>40</v>
      </c>
      <c r="F80" s="1">
        <v>1</v>
      </c>
      <c r="G80" s="1">
        <v>3</v>
      </c>
      <c r="O80" s="1" t="s">
        <v>411</v>
      </c>
      <c r="P80" s="1">
        <v>2</v>
      </c>
      <c r="Q80" s="1">
        <v>40</v>
      </c>
      <c r="R80" s="1">
        <v>1</v>
      </c>
      <c r="S80" s="1">
        <v>3</v>
      </c>
    </row>
    <row r="81" spans="3:19">
      <c r="C81" s="1" t="s">
        <v>403</v>
      </c>
      <c r="D81" s="1">
        <v>3</v>
      </c>
      <c r="E81" s="1">
        <v>40</v>
      </c>
      <c r="F81" s="1">
        <v>2</v>
      </c>
      <c r="G81" s="1">
        <v>3</v>
      </c>
      <c r="O81" s="1" t="s">
        <v>411</v>
      </c>
      <c r="P81" s="1">
        <v>2</v>
      </c>
      <c r="Q81" s="1">
        <v>40</v>
      </c>
      <c r="R81" s="1">
        <v>2</v>
      </c>
      <c r="S81" s="1">
        <v>3</v>
      </c>
    </row>
    <row r="82" spans="3:19">
      <c r="C82" s="1" t="s">
        <v>403</v>
      </c>
      <c r="D82" s="1">
        <v>1</v>
      </c>
      <c r="E82" s="1">
        <v>41</v>
      </c>
      <c r="F82" s="1">
        <v>1</v>
      </c>
      <c r="G82" s="1">
        <v>1</v>
      </c>
      <c r="O82" s="1" t="s">
        <v>411</v>
      </c>
      <c r="P82" s="1">
        <v>1</v>
      </c>
      <c r="Q82" s="1">
        <v>41</v>
      </c>
      <c r="R82" s="1">
        <v>1</v>
      </c>
      <c r="S82" s="1">
        <v>1</v>
      </c>
    </row>
    <row r="83" spans="3:19">
      <c r="C83" s="1" t="s">
        <v>403</v>
      </c>
      <c r="D83" s="1">
        <v>1</v>
      </c>
      <c r="E83" s="1">
        <v>41</v>
      </c>
      <c r="F83" s="1">
        <v>2</v>
      </c>
      <c r="G83" s="1">
        <v>1</v>
      </c>
      <c r="O83" s="1" t="s">
        <v>411</v>
      </c>
      <c r="P83" s="1">
        <v>1</v>
      </c>
      <c r="Q83" s="1">
        <v>41</v>
      </c>
      <c r="R83" s="1">
        <v>2</v>
      </c>
      <c r="S83" s="1">
        <v>1</v>
      </c>
    </row>
    <row r="84" spans="3:19">
      <c r="C84" s="1" t="s">
        <v>403</v>
      </c>
      <c r="D84" s="1">
        <v>2</v>
      </c>
      <c r="E84" s="1">
        <v>42</v>
      </c>
      <c r="F84" s="1">
        <v>1</v>
      </c>
      <c r="G84" s="1">
        <v>2</v>
      </c>
      <c r="O84" s="1" t="s">
        <v>411</v>
      </c>
      <c r="P84" s="1">
        <v>1</v>
      </c>
      <c r="Q84" s="1">
        <v>42</v>
      </c>
      <c r="R84" s="1">
        <v>1</v>
      </c>
      <c r="S84" s="1">
        <v>2</v>
      </c>
    </row>
    <row r="85" spans="3:19">
      <c r="C85" s="1" t="s">
        <v>403</v>
      </c>
      <c r="D85" s="1">
        <v>2</v>
      </c>
      <c r="E85" s="1">
        <v>42</v>
      </c>
      <c r="F85" s="1">
        <v>2</v>
      </c>
      <c r="G85" s="1">
        <v>2</v>
      </c>
      <c r="O85" s="1" t="s">
        <v>411</v>
      </c>
      <c r="P85" s="1">
        <v>1</v>
      </c>
      <c r="Q85" s="1">
        <v>42</v>
      </c>
      <c r="R85" s="1">
        <v>2</v>
      </c>
      <c r="S85" s="1">
        <v>2</v>
      </c>
    </row>
    <row r="86" spans="3:19">
      <c r="C86" s="1" t="s">
        <v>403</v>
      </c>
      <c r="D86" s="1">
        <v>2</v>
      </c>
      <c r="E86" s="1">
        <v>43</v>
      </c>
      <c r="F86" s="1">
        <v>1</v>
      </c>
      <c r="G86" s="1">
        <v>2</v>
      </c>
      <c r="O86" s="1" t="s">
        <v>411</v>
      </c>
      <c r="P86" s="1">
        <v>1</v>
      </c>
      <c r="Q86" s="1">
        <v>43</v>
      </c>
      <c r="R86" s="1">
        <v>1</v>
      </c>
      <c r="S86" s="1">
        <v>2</v>
      </c>
    </row>
    <row r="87" spans="3:19">
      <c r="C87" s="1" t="s">
        <v>403</v>
      </c>
      <c r="D87" s="1">
        <v>3</v>
      </c>
      <c r="E87" s="1">
        <v>43</v>
      </c>
      <c r="F87" s="1">
        <v>2</v>
      </c>
      <c r="G87" s="1">
        <v>2</v>
      </c>
      <c r="O87" s="1" t="s">
        <v>411</v>
      </c>
      <c r="P87" s="1">
        <v>3</v>
      </c>
      <c r="Q87" s="1">
        <v>43</v>
      </c>
      <c r="R87" s="1">
        <v>2</v>
      </c>
      <c r="S87" s="1">
        <v>2</v>
      </c>
    </row>
    <row r="88" spans="3:19">
      <c r="C88" s="1" t="s">
        <v>403</v>
      </c>
      <c r="D88" s="1">
        <v>3</v>
      </c>
      <c r="E88" s="1">
        <v>44</v>
      </c>
      <c r="F88" s="1">
        <v>1</v>
      </c>
      <c r="G88" s="1">
        <v>3</v>
      </c>
      <c r="O88" s="1" t="s">
        <v>411</v>
      </c>
      <c r="P88" s="1">
        <v>3</v>
      </c>
      <c r="Q88" s="1">
        <v>44</v>
      </c>
      <c r="R88" s="1">
        <v>1</v>
      </c>
      <c r="S88" s="1">
        <v>3</v>
      </c>
    </row>
    <row r="89" spans="3:19">
      <c r="C89" s="1" t="s">
        <v>403</v>
      </c>
      <c r="D89" s="1">
        <v>3</v>
      </c>
      <c r="E89" s="1">
        <v>44</v>
      </c>
      <c r="F89" s="1">
        <v>2</v>
      </c>
      <c r="G89" s="1">
        <v>3</v>
      </c>
      <c r="O89" s="1" t="s">
        <v>411</v>
      </c>
      <c r="P89" s="1">
        <v>2</v>
      </c>
      <c r="Q89" s="1">
        <v>44</v>
      </c>
      <c r="R89" s="1">
        <v>2</v>
      </c>
      <c r="S89" s="1">
        <v>3</v>
      </c>
    </row>
    <row r="90" spans="3:19">
      <c r="C90" s="1" t="s">
        <v>403</v>
      </c>
      <c r="D90" s="1">
        <v>3</v>
      </c>
      <c r="E90" s="1">
        <v>45</v>
      </c>
      <c r="F90" s="1">
        <v>1</v>
      </c>
      <c r="G90" s="1">
        <v>3</v>
      </c>
      <c r="O90" s="1" t="s">
        <v>411</v>
      </c>
      <c r="P90" s="1">
        <v>3</v>
      </c>
      <c r="Q90" s="1">
        <v>45</v>
      </c>
      <c r="R90" s="1">
        <v>1</v>
      </c>
      <c r="S90" s="1">
        <v>3</v>
      </c>
    </row>
    <row r="91" spans="3:19">
      <c r="C91" s="1" t="s">
        <v>403</v>
      </c>
      <c r="D91" s="1">
        <v>3</v>
      </c>
      <c r="E91" s="1">
        <v>45</v>
      </c>
      <c r="F91" s="1">
        <v>2</v>
      </c>
      <c r="G91" s="1">
        <v>3</v>
      </c>
      <c r="O91" s="1" t="s">
        <v>411</v>
      </c>
      <c r="P91" s="1">
        <v>3</v>
      </c>
      <c r="Q91" s="1">
        <v>45</v>
      </c>
      <c r="R91" s="1">
        <v>2</v>
      </c>
      <c r="S91" s="1">
        <v>3</v>
      </c>
    </row>
    <row r="92" spans="3:19">
      <c r="C92" s="1" t="s">
        <v>403</v>
      </c>
      <c r="D92" s="1">
        <v>5</v>
      </c>
      <c r="E92" s="1">
        <v>46</v>
      </c>
      <c r="F92" s="1">
        <v>1</v>
      </c>
      <c r="G92" s="1">
        <v>5</v>
      </c>
      <c r="O92" s="1" t="s">
        <v>411</v>
      </c>
      <c r="P92" s="1">
        <v>5</v>
      </c>
      <c r="Q92" s="1">
        <v>46</v>
      </c>
      <c r="R92" s="1">
        <v>1</v>
      </c>
      <c r="S92" s="1">
        <v>5</v>
      </c>
    </row>
    <row r="93" spans="3:19">
      <c r="C93" s="1" t="s">
        <v>403</v>
      </c>
      <c r="D93" s="1">
        <v>5</v>
      </c>
      <c r="E93" s="1">
        <v>46</v>
      </c>
      <c r="F93" s="1">
        <v>2</v>
      </c>
      <c r="G93" s="1">
        <v>5</v>
      </c>
      <c r="O93" s="1" t="s">
        <v>411</v>
      </c>
      <c r="P93" s="1">
        <v>5</v>
      </c>
      <c r="Q93" s="1">
        <v>46</v>
      </c>
      <c r="R93" s="1">
        <v>2</v>
      </c>
      <c r="S93" s="1">
        <v>5</v>
      </c>
    </row>
    <row r="94" spans="3:19">
      <c r="C94" s="1" t="s">
        <v>403</v>
      </c>
      <c r="D94" s="1">
        <v>4</v>
      </c>
      <c r="E94" s="1">
        <v>47</v>
      </c>
      <c r="F94" s="1">
        <v>1</v>
      </c>
      <c r="G94" s="1">
        <v>4</v>
      </c>
      <c r="O94" s="1" t="s">
        <v>411</v>
      </c>
      <c r="P94" s="1">
        <v>4</v>
      </c>
      <c r="Q94" s="1">
        <v>47</v>
      </c>
      <c r="R94" s="1">
        <v>1</v>
      </c>
      <c r="S94" s="1">
        <v>4</v>
      </c>
    </row>
    <row r="95" spans="3:19">
      <c r="C95" s="1" t="s">
        <v>403</v>
      </c>
      <c r="D95" s="1">
        <v>4</v>
      </c>
      <c r="E95" s="1">
        <v>47</v>
      </c>
      <c r="F95" s="1">
        <v>2</v>
      </c>
      <c r="G95" s="1">
        <v>4</v>
      </c>
      <c r="O95" s="1" t="s">
        <v>411</v>
      </c>
      <c r="P95" s="1">
        <v>4</v>
      </c>
      <c r="Q95" s="1">
        <v>47</v>
      </c>
      <c r="R95" s="1">
        <v>2</v>
      </c>
      <c r="S95" s="1">
        <v>4</v>
      </c>
    </row>
    <row r="96" spans="3:19">
      <c r="C96" s="1" t="s">
        <v>403</v>
      </c>
      <c r="D96" s="1">
        <v>5</v>
      </c>
      <c r="E96" s="1">
        <v>48</v>
      </c>
      <c r="F96" s="1">
        <v>1</v>
      </c>
      <c r="G96" s="1">
        <v>5</v>
      </c>
      <c r="O96" s="1" t="s">
        <v>411</v>
      </c>
      <c r="P96" s="1">
        <v>5</v>
      </c>
      <c r="Q96" s="1">
        <v>48</v>
      </c>
      <c r="R96" s="1">
        <v>1</v>
      </c>
      <c r="S96" s="1">
        <v>5</v>
      </c>
    </row>
    <row r="97" spans="3:19">
      <c r="C97" s="1" t="s">
        <v>403</v>
      </c>
      <c r="D97" s="1">
        <v>5</v>
      </c>
      <c r="E97" s="1">
        <v>48</v>
      </c>
      <c r="F97" s="1">
        <v>2</v>
      </c>
      <c r="G97" s="1">
        <v>5</v>
      </c>
      <c r="O97" s="1" t="s">
        <v>411</v>
      </c>
      <c r="P97" s="1">
        <v>5</v>
      </c>
      <c r="Q97" s="1">
        <v>48</v>
      </c>
      <c r="R97" s="1">
        <v>2</v>
      </c>
      <c r="S97" s="1">
        <v>5</v>
      </c>
    </row>
    <row r="98" spans="3:19">
      <c r="C98" s="1" t="s">
        <v>403</v>
      </c>
      <c r="D98" s="1">
        <v>4</v>
      </c>
      <c r="E98" s="1">
        <v>49</v>
      </c>
      <c r="F98" s="1">
        <v>1</v>
      </c>
      <c r="G98" s="1">
        <v>4</v>
      </c>
      <c r="O98" s="1" t="s">
        <v>411</v>
      </c>
      <c r="P98" s="1">
        <v>4</v>
      </c>
      <c r="Q98" s="1">
        <v>49</v>
      </c>
      <c r="R98" s="1">
        <v>1</v>
      </c>
      <c r="S98" s="1">
        <v>4</v>
      </c>
    </row>
    <row r="99" spans="3:19">
      <c r="C99" s="1" t="s">
        <v>403</v>
      </c>
      <c r="D99" s="1">
        <v>4</v>
      </c>
      <c r="E99" s="1">
        <v>49</v>
      </c>
      <c r="F99" s="1">
        <v>2</v>
      </c>
      <c r="G99" s="1">
        <v>4</v>
      </c>
      <c r="O99" s="1" t="s">
        <v>411</v>
      </c>
      <c r="P99" s="1">
        <v>4</v>
      </c>
      <c r="Q99" s="1">
        <v>49</v>
      </c>
      <c r="R99" s="1">
        <v>2</v>
      </c>
      <c r="S99" s="1">
        <v>4</v>
      </c>
    </row>
    <row r="100" spans="3:19">
      <c r="C100" s="1" t="s">
        <v>403</v>
      </c>
      <c r="D100" s="1">
        <v>1</v>
      </c>
      <c r="E100" s="1">
        <v>50</v>
      </c>
      <c r="F100" s="1">
        <v>1</v>
      </c>
      <c r="G100" s="1">
        <v>1</v>
      </c>
      <c r="O100" s="1" t="s">
        <v>411</v>
      </c>
      <c r="P100" s="1">
        <v>1</v>
      </c>
      <c r="Q100" s="1">
        <v>50</v>
      </c>
      <c r="R100" s="1">
        <v>1</v>
      </c>
      <c r="S100" s="1">
        <v>1</v>
      </c>
    </row>
    <row r="101" spans="3:19">
      <c r="C101" s="1" t="s">
        <v>403</v>
      </c>
      <c r="D101" s="1">
        <v>1</v>
      </c>
      <c r="E101" s="1">
        <v>50</v>
      </c>
      <c r="F101" s="1">
        <v>2</v>
      </c>
      <c r="G101" s="1">
        <v>1</v>
      </c>
      <c r="O101" s="1" t="s">
        <v>411</v>
      </c>
      <c r="P101" s="1">
        <v>1</v>
      </c>
      <c r="Q101" s="1">
        <v>50</v>
      </c>
      <c r="R101" s="1">
        <v>2</v>
      </c>
      <c r="S101" s="1">
        <v>1</v>
      </c>
    </row>
    <row r="102" spans="3:19">
      <c r="C102" s="1" t="s">
        <v>402</v>
      </c>
      <c r="D102" s="1">
        <v>5</v>
      </c>
      <c r="E102" s="1">
        <v>1</v>
      </c>
      <c r="F102" s="1">
        <v>1</v>
      </c>
      <c r="G102" s="1">
        <v>5</v>
      </c>
      <c r="O102" s="1" t="s">
        <v>412</v>
      </c>
      <c r="P102" s="1">
        <v>4</v>
      </c>
      <c r="Q102" s="1">
        <v>1</v>
      </c>
      <c r="R102" s="1">
        <v>1</v>
      </c>
      <c r="S102" s="1">
        <v>4</v>
      </c>
    </row>
    <row r="103" spans="3:19">
      <c r="C103" s="1" t="s">
        <v>402</v>
      </c>
      <c r="D103" s="1">
        <v>5</v>
      </c>
      <c r="E103" s="1">
        <v>1</v>
      </c>
      <c r="F103" s="1">
        <v>2</v>
      </c>
      <c r="G103" s="1">
        <v>5</v>
      </c>
      <c r="O103" s="1" t="s">
        <v>412</v>
      </c>
      <c r="P103" s="1">
        <v>5</v>
      </c>
      <c r="Q103" s="1">
        <v>1</v>
      </c>
      <c r="R103" s="1">
        <v>2</v>
      </c>
      <c r="S103" s="1">
        <v>4</v>
      </c>
    </row>
    <row r="104" spans="3:19">
      <c r="C104" s="1" t="s">
        <v>402</v>
      </c>
      <c r="D104" s="1">
        <v>3</v>
      </c>
      <c r="E104" s="1">
        <v>2</v>
      </c>
      <c r="F104" s="1">
        <v>1</v>
      </c>
      <c r="G104" s="1">
        <v>3</v>
      </c>
      <c r="O104" s="1" t="s">
        <v>412</v>
      </c>
      <c r="P104" s="1">
        <v>3</v>
      </c>
      <c r="Q104" s="1">
        <v>2</v>
      </c>
      <c r="R104" s="1">
        <v>1</v>
      </c>
      <c r="S104" s="1">
        <v>3</v>
      </c>
    </row>
    <row r="105" spans="3:19">
      <c r="C105" s="1" t="s">
        <v>402</v>
      </c>
      <c r="D105" s="1">
        <v>3</v>
      </c>
      <c r="E105" s="1">
        <v>2</v>
      </c>
      <c r="F105" s="1">
        <v>2</v>
      </c>
      <c r="G105" s="1">
        <v>3</v>
      </c>
      <c r="O105" s="1" t="s">
        <v>412</v>
      </c>
      <c r="P105" s="1">
        <v>3</v>
      </c>
      <c r="Q105" s="1">
        <v>2</v>
      </c>
      <c r="R105" s="1">
        <v>2</v>
      </c>
      <c r="S105" s="1">
        <v>3</v>
      </c>
    </row>
    <row r="106" spans="3:19">
      <c r="C106" s="1" t="s">
        <v>402</v>
      </c>
      <c r="D106" s="1">
        <v>1</v>
      </c>
      <c r="E106" s="1">
        <v>3</v>
      </c>
      <c r="F106" s="1">
        <v>1</v>
      </c>
      <c r="G106" s="1">
        <v>1</v>
      </c>
      <c r="O106" s="1" t="s">
        <v>412</v>
      </c>
      <c r="P106" s="1">
        <v>1</v>
      </c>
      <c r="Q106" s="1">
        <v>3</v>
      </c>
      <c r="R106" s="1">
        <v>1</v>
      </c>
      <c r="S106" s="1">
        <v>1</v>
      </c>
    </row>
    <row r="107" spans="3:19">
      <c r="C107" s="1" t="s">
        <v>402</v>
      </c>
      <c r="D107" s="1">
        <v>1</v>
      </c>
      <c r="E107" s="1">
        <v>3</v>
      </c>
      <c r="F107" s="1">
        <v>2</v>
      </c>
      <c r="G107" s="1">
        <v>1</v>
      </c>
      <c r="O107" s="1" t="s">
        <v>412</v>
      </c>
      <c r="P107" s="1">
        <v>1</v>
      </c>
      <c r="Q107" s="1">
        <v>3</v>
      </c>
      <c r="R107" s="1">
        <v>2</v>
      </c>
      <c r="S107" s="1">
        <v>1</v>
      </c>
    </row>
    <row r="108" spans="3:19">
      <c r="C108" s="1" t="s">
        <v>402</v>
      </c>
      <c r="D108" s="1">
        <v>2</v>
      </c>
      <c r="E108" s="1">
        <v>4</v>
      </c>
      <c r="F108" s="1">
        <v>1</v>
      </c>
      <c r="G108" s="1">
        <v>2</v>
      </c>
      <c r="O108" s="1" t="s">
        <v>412</v>
      </c>
      <c r="P108" s="1">
        <v>2</v>
      </c>
      <c r="Q108" s="1">
        <v>4</v>
      </c>
      <c r="R108" s="1">
        <v>1</v>
      </c>
      <c r="S108" s="1">
        <v>2</v>
      </c>
    </row>
    <row r="109" spans="3:19">
      <c r="C109" s="1" t="s">
        <v>402</v>
      </c>
      <c r="D109" s="1">
        <v>2</v>
      </c>
      <c r="E109" s="1">
        <v>4</v>
      </c>
      <c r="F109" s="1">
        <v>2</v>
      </c>
      <c r="G109" s="1">
        <v>2</v>
      </c>
      <c r="O109" s="1" t="s">
        <v>412</v>
      </c>
      <c r="P109" s="1">
        <v>2</v>
      </c>
      <c r="Q109" s="1">
        <v>4</v>
      </c>
      <c r="R109" s="1">
        <v>2</v>
      </c>
      <c r="S109" s="1">
        <v>2</v>
      </c>
    </row>
    <row r="110" spans="3:19">
      <c r="C110" s="1" t="s">
        <v>402</v>
      </c>
      <c r="D110" s="1">
        <v>1</v>
      </c>
      <c r="E110" s="1">
        <v>5</v>
      </c>
      <c r="F110" s="1">
        <v>1</v>
      </c>
      <c r="G110" s="1">
        <v>1</v>
      </c>
      <c r="O110" s="1" t="s">
        <v>412</v>
      </c>
      <c r="P110" s="1">
        <v>1</v>
      </c>
      <c r="Q110" s="1">
        <v>5</v>
      </c>
      <c r="R110" s="1">
        <v>1</v>
      </c>
      <c r="S110" s="1">
        <v>1</v>
      </c>
    </row>
    <row r="111" spans="3:19">
      <c r="C111" s="1" t="s">
        <v>402</v>
      </c>
      <c r="D111" s="1">
        <v>1</v>
      </c>
      <c r="E111" s="1">
        <v>5</v>
      </c>
      <c r="F111" s="1">
        <v>2</v>
      </c>
      <c r="G111" s="1">
        <v>1</v>
      </c>
      <c r="O111" s="1" t="s">
        <v>412</v>
      </c>
      <c r="P111" s="1">
        <v>1</v>
      </c>
      <c r="Q111" s="1">
        <v>5</v>
      </c>
      <c r="R111" s="1">
        <v>2</v>
      </c>
      <c r="S111" s="1">
        <v>1</v>
      </c>
    </row>
    <row r="112" spans="3:19">
      <c r="C112" s="1" t="s">
        <v>402</v>
      </c>
      <c r="D112" s="1">
        <v>2</v>
      </c>
      <c r="E112" s="1">
        <v>6</v>
      </c>
      <c r="F112" s="1">
        <v>1</v>
      </c>
      <c r="G112" s="1">
        <v>3</v>
      </c>
      <c r="O112" s="1" t="s">
        <v>412</v>
      </c>
      <c r="P112" s="1">
        <v>3</v>
      </c>
      <c r="Q112" s="1">
        <v>6</v>
      </c>
      <c r="R112" s="1">
        <v>1</v>
      </c>
      <c r="S112" s="1">
        <v>3</v>
      </c>
    </row>
    <row r="113" spans="3:19">
      <c r="C113" s="1" t="s">
        <v>402</v>
      </c>
      <c r="D113" s="1">
        <v>2</v>
      </c>
      <c r="E113" s="1">
        <v>6</v>
      </c>
      <c r="F113" s="1">
        <v>2</v>
      </c>
      <c r="G113" s="1">
        <v>3</v>
      </c>
      <c r="O113" s="1" t="s">
        <v>412</v>
      </c>
      <c r="P113" s="1">
        <v>3</v>
      </c>
      <c r="Q113" s="1">
        <v>6</v>
      </c>
      <c r="R113" s="1">
        <v>2</v>
      </c>
      <c r="S113" s="1">
        <v>3</v>
      </c>
    </row>
    <row r="114" spans="3:19">
      <c r="C114" s="1" t="s">
        <v>402</v>
      </c>
      <c r="D114" s="1">
        <v>4</v>
      </c>
      <c r="E114" s="1">
        <v>7</v>
      </c>
      <c r="F114" s="1">
        <v>1</v>
      </c>
      <c r="G114" s="1">
        <v>4</v>
      </c>
      <c r="O114" s="1" t="s">
        <v>412</v>
      </c>
      <c r="P114" s="1">
        <v>4</v>
      </c>
      <c r="Q114" s="1">
        <v>7</v>
      </c>
      <c r="R114" s="1">
        <v>1</v>
      </c>
      <c r="S114" s="1">
        <v>4</v>
      </c>
    </row>
    <row r="115" spans="3:19">
      <c r="C115" s="1" t="s">
        <v>402</v>
      </c>
      <c r="D115" s="1">
        <v>4</v>
      </c>
      <c r="E115" s="1">
        <v>7</v>
      </c>
      <c r="F115" s="1">
        <v>2</v>
      </c>
      <c r="G115" s="1">
        <v>4</v>
      </c>
      <c r="O115" s="1" t="s">
        <v>412</v>
      </c>
      <c r="P115" s="1">
        <v>4</v>
      </c>
      <c r="Q115" s="1">
        <v>7</v>
      </c>
      <c r="R115" s="1">
        <v>2</v>
      </c>
      <c r="S115" s="1">
        <v>4</v>
      </c>
    </row>
    <row r="116" spans="3:19">
      <c r="C116" s="1" t="s">
        <v>402</v>
      </c>
      <c r="D116" s="1">
        <v>5</v>
      </c>
      <c r="E116" s="1">
        <v>8</v>
      </c>
      <c r="F116" s="1">
        <v>1</v>
      </c>
      <c r="G116" s="1">
        <v>5</v>
      </c>
      <c r="O116" s="1" t="s">
        <v>412</v>
      </c>
      <c r="P116" s="1">
        <v>5</v>
      </c>
      <c r="Q116" s="1">
        <v>8</v>
      </c>
      <c r="R116" s="1">
        <v>1</v>
      </c>
      <c r="S116" s="1">
        <v>5</v>
      </c>
    </row>
    <row r="117" spans="3:19">
      <c r="C117" s="1" t="s">
        <v>402</v>
      </c>
      <c r="D117" s="1">
        <v>5</v>
      </c>
      <c r="E117" s="1">
        <v>8</v>
      </c>
      <c r="F117" s="1">
        <v>2</v>
      </c>
      <c r="G117" s="1">
        <v>5</v>
      </c>
      <c r="O117" s="1" t="s">
        <v>412</v>
      </c>
      <c r="P117" s="1">
        <v>5</v>
      </c>
      <c r="Q117" s="1">
        <v>8</v>
      </c>
      <c r="R117" s="1">
        <v>2</v>
      </c>
      <c r="S117" s="1">
        <v>5</v>
      </c>
    </row>
    <row r="118" spans="3:19">
      <c r="C118" s="1" t="s">
        <v>402</v>
      </c>
      <c r="D118" s="1">
        <v>2</v>
      </c>
      <c r="E118" s="1">
        <v>9</v>
      </c>
      <c r="F118" s="1">
        <v>1</v>
      </c>
      <c r="G118" s="1">
        <v>2</v>
      </c>
      <c r="O118" s="1" t="s">
        <v>412</v>
      </c>
      <c r="P118" s="1">
        <v>2</v>
      </c>
      <c r="Q118" s="1">
        <v>9</v>
      </c>
      <c r="R118" s="1">
        <v>1</v>
      </c>
      <c r="S118" s="1">
        <v>2</v>
      </c>
    </row>
    <row r="119" spans="3:19">
      <c r="C119" s="1" t="s">
        <v>402</v>
      </c>
      <c r="D119" s="1">
        <v>2</v>
      </c>
      <c r="E119" s="1">
        <v>9</v>
      </c>
      <c r="F119" s="1">
        <v>2</v>
      </c>
      <c r="G119" s="1">
        <v>2</v>
      </c>
      <c r="O119" s="1" t="s">
        <v>412</v>
      </c>
      <c r="P119" s="1">
        <v>2</v>
      </c>
      <c r="Q119" s="1">
        <v>9</v>
      </c>
      <c r="R119" s="1">
        <v>2</v>
      </c>
      <c r="S119" s="1">
        <v>2</v>
      </c>
    </row>
    <row r="120" spans="3:19">
      <c r="C120" s="1" t="s">
        <v>402</v>
      </c>
      <c r="D120" s="1">
        <v>1</v>
      </c>
      <c r="E120" s="1">
        <v>10</v>
      </c>
      <c r="F120" s="1">
        <v>1</v>
      </c>
      <c r="G120" s="1">
        <v>1</v>
      </c>
      <c r="O120" s="1" t="s">
        <v>412</v>
      </c>
      <c r="P120" s="1">
        <v>1</v>
      </c>
      <c r="Q120" s="1">
        <v>10</v>
      </c>
      <c r="R120" s="1">
        <v>1</v>
      </c>
      <c r="S120" s="1">
        <v>1</v>
      </c>
    </row>
    <row r="121" spans="3:19">
      <c r="C121" s="1" t="s">
        <v>402</v>
      </c>
      <c r="D121" s="1">
        <v>1</v>
      </c>
      <c r="E121" s="1">
        <v>10</v>
      </c>
      <c r="F121" s="1">
        <v>2</v>
      </c>
      <c r="G121" s="1">
        <v>1</v>
      </c>
      <c r="O121" s="1" t="s">
        <v>412</v>
      </c>
      <c r="P121" s="1">
        <v>1</v>
      </c>
      <c r="Q121" s="1">
        <v>10</v>
      </c>
      <c r="R121" s="1">
        <v>2</v>
      </c>
      <c r="S121" s="1">
        <v>1</v>
      </c>
    </row>
    <row r="122" spans="3:19">
      <c r="C122" s="1" t="s">
        <v>402</v>
      </c>
      <c r="D122" s="1">
        <v>5</v>
      </c>
      <c r="E122" s="1">
        <v>11</v>
      </c>
      <c r="F122" s="1">
        <v>1</v>
      </c>
      <c r="G122" s="1">
        <v>5</v>
      </c>
      <c r="O122" s="1" t="s">
        <v>412</v>
      </c>
      <c r="P122" s="1">
        <v>5</v>
      </c>
      <c r="Q122" s="1">
        <v>11</v>
      </c>
      <c r="R122" s="1">
        <v>1</v>
      </c>
      <c r="S122" s="1">
        <v>5</v>
      </c>
    </row>
    <row r="123" spans="3:19">
      <c r="C123" s="1" t="s">
        <v>402</v>
      </c>
      <c r="D123" s="1">
        <v>5</v>
      </c>
      <c r="E123" s="1">
        <v>11</v>
      </c>
      <c r="F123" s="1">
        <v>2</v>
      </c>
      <c r="G123" s="1">
        <v>5</v>
      </c>
      <c r="O123" s="1" t="s">
        <v>412</v>
      </c>
      <c r="P123" s="1">
        <v>5</v>
      </c>
      <c r="Q123" s="1">
        <v>11</v>
      </c>
      <c r="R123" s="1">
        <v>2</v>
      </c>
      <c r="S123" s="1">
        <v>5</v>
      </c>
    </row>
    <row r="124" spans="3:19">
      <c r="C124" s="1" t="s">
        <v>402</v>
      </c>
      <c r="D124" s="1">
        <v>4</v>
      </c>
      <c r="E124" s="1">
        <v>12</v>
      </c>
      <c r="F124" s="1">
        <v>1</v>
      </c>
      <c r="G124" s="1">
        <v>4</v>
      </c>
      <c r="O124" s="1" t="s">
        <v>412</v>
      </c>
      <c r="P124" s="1">
        <v>4</v>
      </c>
      <c r="Q124" s="1">
        <v>12</v>
      </c>
      <c r="R124" s="1">
        <v>1</v>
      </c>
      <c r="S124" s="1">
        <v>4</v>
      </c>
    </row>
    <row r="125" spans="3:19">
      <c r="C125" s="1" t="s">
        <v>402</v>
      </c>
      <c r="D125" s="1">
        <v>4</v>
      </c>
      <c r="E125" s="1">
        <v>12</v>
      </c>
      <c r="F125" s="1">
        <v>2</v>
      </c>
      <c r="G125" s="1">
        <v>4</v>
      </c>
      <c r="O125" s="1" t="s">
        <v>412</v>
      </c>
      <c r="P125" s="1">
        <v>4</v>
      </c>
      <c r="Q125" s="1">
        <v>12</v>
      </c>
      <c r="R125" s="1">
        <v>2</v>
      </c>
      <c r="S125" s="1">
        <v>4</v>
      </c>
    </row>
    <row r="126" spans="3:19">
      <c r="C126" s="1" t="s">
        <v>402</v>
      </c>
      <c r="D126" s="1">
        <v>1</v>
      </c>
      <c r="E126" s="1">
        <v>13</v>
      </c>
      <c r="F126" s="1">
        <v>1</v>
      </c>
      <c r="G126" s="1">
        <v>1</v>
      </c>
      <c r="O126" s="1" t="s">
        <v>412</v>
      </c>
      <c r="P126" s="1">
        <v>1</v>
      </c>
      <c r="Q126" s="1">
        <v>13</v>
      </c>
      <c r="R126" s="1">
        <v>1</v>
      </c>
      <c r="S126" s="1">
        <v>1</v>
      </c>
    </row>
    <row r="127" spans="3:19">
      <c r="C127" s="1" t="s">
        <v>402</v>
      </c>
      <c r="D127" s="1">
        <v>1</v>
      </c>
      <c r="E127" s="1">
        <v>13</v>
      </c>
      <c r="F127" s="1">
        <v>2</v>
      </c>
      <c r="G127" s="1">
        <v>1</v>
      </c>
      <c r="O127" s="1" t="s">
        <v>412</v>
      </c>
      <c r="P127" s="1">
        <v>1</v>
      </c>
      <c r="Q127" s="1">
        <v>13</v>
      </c>
      <c r="R127" s="1">
        <v>2</v>
      </c>
      <c r="S127" s="1">
        <v>1</v>
      </c>
    </row>
    <row r="128" spans="3:19">
      <c r="C128" s="1" t="s">
        <v>402</v>
      </c>
      <c r="D128" s="1">
        <v>3</v>
      </c>
      <c r="E128" s="1">
        <v>14</v>
      </c>
      <c r="F128" s="1">
        <v>1</v>
      </c>
      <c r="G128" s="1">
        <v>3</v>
      </c>
      <c r="O128" s="1" t="s">
        <v>412</v>
      </c>
      <c r="P128" s="1">
        <v>3</v>
      </c>
      <c r="Q128" s="1">
        <v>14</v>
      </c>
      <c r="R128" s="1">
        <v>1</v>
      </c>
      <c r="S128" s="1">
        <v>3</v>
      </c>
    </row>
    <row r="129" spans="3:19">
      <c r="C129" s="1" t="s">
        <v>402</v>
      </c>
      <c r="D129" s="1">
        <v>3</v>
      </c>
      <c r="E129" s="1">
        <v>14</v>
      </c>
      <c r="F129" s="1">
        <v>2</v>
      </c>
      <c r="G129" s="1">
        <v>3</v>
      </c>
      <c r="O129" s="1" t="s">
        <v>412</v>
      </c>
      <c r="P129" s="1">
        <v>3</v>
      </c>
      <c r="Q129" s="1">
        <v>14</v>
      </c>
      <c r="R129" s="1">
        <v>2</v>
      </c>
      <c r="S129" s="1">
        <v>3</v>
      </c>
    </row>
    <row r="130" spans="3:19">
      <c r="C130" s="1" t="s">
        <v>402</v>
      </c>
      <c r="D130" s="1">
        <v>2</v>
      </c>
      <c r="E130" s="1">
        <v>15</v>
      </c>
      <c r="F130" s="1">
        <v>1</v>
      </c>
      <c r="G130" s="1">
        <v>2</v>
      </c>
      <c r="O130" s="1" t="s">
        <v>412</v>
      </c>
      <c r="P130" s="1">
        <v>2</v>
      </c>
      <c r="Q130" s="1">
        <v>15</v>
      </c>
      <c r="R130" s="1">
        <v>1</v>
      </c>
      <c r="S130" s="1">
        <v>2</v>
      </c>
    </row>
    <row r="131" spans="3:19">
      <c r="C131" s="1" t="s">
        <v>402</v>
      </c>
      <c r="D131" s="1">
        <v>2</v>
      </c>
      <c r="E131" s="1">
        <v>15</v>
      </c>
      <c r="F131" s="1">
        <v>2</v>
      </c>
      <c r="G131" s="1">
        <v>2</v>
      </c>
      <c r="O131" s="1" t="s">
        <v>412</v>
      </c>
      <c r="P131" s="1">
        <v>2</v>
      </c>
      <c r="Q131" s="1">
        <v>15</v>
      </c>
      <c r="R131" s="1">
        <v>2</v>
      </c>
      <c r="S131" s="1">
        <v>2</v>
      </c>
    </row>
    <row r="132" spans="3:19">
      <c r="C132" s="1" t="s">
        <v>402</v>
      </c>
      <c r="D132" s="1">
        <v>4</v>
      </c>
      <c r="E132" s="1">
        <v>16</v>
      </c>
      <c r="F132" s="1">
        <v>1</v>
      </c>
      <c r="G132" s="1">
        <v>4</v>
      </c>
      <c r="O132" s="1" t="s">
        <v>412</v>
      </c>
      <c r="P132" s="1">
        <v>4</v>
      </c>
      <c r="Q132" s="1">
        <v>16</v>
      </c>
      <c r="R132" s="1">
        <v>1</v>
      </c>
      <c r="S132" s="1">
        <v>4</v>
      </c>
    </row>
    <row r="133" spans="3:19">
      <c r="C133" s="1" t="s">
        <v>402</v>
      </c>
      <c r="D133" s="1">
        <v>4</v>
      </c>
      <c r="E133" s="1">
        <v>16</v>
      </c>
      <c r="F133" s="1">
        <v>2</v>
      </c>
      <c r="G133" s="1">
        <v>4</v>
      </c>
      <c r="O133" s="1" t="s">
        <v>412</v>
      </c>
      <c r="P133" s="1">
        <v>4</v>
      </c>
      <c r="Q133" s="1">
        <v>16</v>
      </c>
      <c r="R133" s="1">
        <v>2</v>
      </c>
      <c r="S133" s="1">
        <v>4</v>
      </c>
    </row>
    <row r="134" spans="3:19">
      <c r="C134" s="1" t="s">
        <v>402</v>
      </c>
      <c r="D134" s="1">
        <v>1</v>
      </c>
      <c r="E134" s="1">
        <v>17</v>
      </c>
      <c r="F134" s="1">
        <v>1</v>
      </c>
      <c r="G134" s="1">
        <v>1</v>
      </c>
      <c r="O134" s="1" t="s">
        <v>412</v>
      </c>
      <c r="P134" s="1">
        <v>1</v>
      </c>
      <c r="Q134" s="1">
        <v>17</v>
      </c>
      <c r="R134" s="1">
        <v>1</v>
      </c>
      <c r="S134" s="1">
        <v>1</v>
      </c>
    </row>
    <row r="135" spans="3:19">
      <c r="C135" s="1" t="s">
        <v>402</v>
      </c>
      <c r="D135" s="1">
        <v>1</v>
      </c>
      <c r="E135" s="1">
        <v>17</v>
      </c>
      <c r="F135" s="1">
        <v>2</v>
      </c>
      <c r="G135" s="1">
        <v>1</v>
      </c>
      <c r="O135" s="1" t="s">
        <v>412</v>
      </c>
      <c r="P135" s="1">
        <v>1</v>
      </c>
      <c r="Q135" s="1">
        <v>17</v>
      </c>
      <c r="R135" s="1">
        <v>2</v>
      </c>
      <c r="S135" s="1">
        <v>1</v>
      </c>
    </row>
    <row r="136" spans="3:19">
      <c r="C136" s="1" t="s">
        <v>402</v>
      </c>
      <c r="D136" s="1">
        <v>2</v>
      </c>
      <c r="E136" s="1">
        <v>18</v>
      </c>
      <c r="F136" s="1">
        <v>1</v>
      </c>
      <c r="G136" s="1">
        <v>2</v>
      </c>
      <c r="O136" s="1" t="s">
        <v>412</v>
      </c>
      <c r="P136" s="1">
        <v>2</v>
      </c>
      <c r="Q136" s="1">
        <v>18</v>
      </c>
      <c r="R136" s="1">
        <v>1</v>
      </c>
      <c r="S136" s="1">
        <v>2</v>
      </c>
    </row>
    <row r="137" spans="3:19">
      <c r="C137" s="1" t="s">
        <v>402</v>
      </c>
      <c r="D137" s="1">
        <v>2</v>
      </c>
      <c r="E137" s="1">
        <v>18</v>
      </c>
      <c r="F137" s="1">
        <v>2</v>
      </c>
      <c r="G137" s="1">
        <v>2</v>
      </c>
      <c r="O137" s="1" t="s">
        <v>412</v>
      </c>
      <c r="P137" s="1">
        <v>2</v>
      </c>
      <c r="Q137" s="1">
        <v>18</v>
      </c>
      <c r="R137" s="1">
        <v>2</v>
      </c>
      <c r="S137" s="1">
        <v>2</v>
      </c>
    </row>
    <row r="138" spans="3:19">
      <c r="C138" s="1" t="s">
        <v>402</v>
      </c>
      <c r="D138" s="1">
        <v>3</v>
      </c>
      <c r="E138" s="1">
        <v>19</v>
      </c>
      <c r="F138" s="1">
        <v>1</v>
      </c>
      <c r="G138" s="1">
        <v>3</v>
      </c>
      <c r="O138" s="1" t="s">
        <v>412</v>
      </c>
      <c r="P138" s="1">
        <v>3</v>
      </c>
      <c r="Q138" s="1">
        <v>19</v>
      </c>
      <c r="R138" s="1">
        <v>1</v>
      </c>
      <c r="S138" s="1">
        <v>3</v>
      </c>
    </row>
    <row r="139" spans="3:19">
      <c r="C139" s="1" t="s">
        <v>402</v>
      </c>
      <c r="D139" s="1">
        <v>3</v>
      </c>
      <c r="E139" s="1">
        <v>19</v>
      </c>
      <c r="F139" s="1">
        <v>2</v>
      </c>
      <c r="G139" s="1">
        <v>3</v>
      </c>
      <c r="O139" s="1" t="s">
        <v>412</v>
      </c>
      <c r="P139" s="1">
        <v>3</v>
      </c>
      <c r="Q139" s="1">
        <v>19</v>
      </c>
      <c r="R139" s="1">
        <v>2</v>
      </c>
      <c r="S139" s="1">
        <v>3</v>
      </c>
    </row>
    <row r="140" spans="3:19">
      <c r="C140" s="1" t="s">
        <v>402</v>
      </c>
      <c r="D140" s="1">
        <v>5</v>
      </c>
      <c r="E140" s="1">
        <v>20</v>
      </c>
      <c r="F140" s="1">
        <v>1</v>
      </c>
      <c r="G140" s="1">
        <v>5</v>
      </c>
      <c r="O140" s="1" t="s">
        <v>412</v>
      </c>
      <c r="P140" s="1">
        <v>5</v>
      </c>
      <c r="Q140" s="1">
        <v>20</v>
      </c>
      <c r="R140" s="1">
        <v>1</v>
      </c>
      <c r="S140" s="1">
        <v>5</v>
      </c>
    </row>
    <row r="141" spans="3:19">
      <c r="C141" s="1" t="s">
        <v>402</v>
      </c>
      <c r="D141" s="1">
        <v>5</v>
      </c>
      <c r="E141" s="1">
        <v>20</v>
      </c>
      <c r="F141" s="1">
        <v>2</v>
      </c>
      <c r="G141" s="1">
        <v>5</v>
      </c>
      <c r="O141" s="1" t="s">
        <v>412</v>
      </c>
      <c r="P141" s="1">
        <v>5</v>
      </c>
      <c r="Q141" s="1">
        <v>20</v>
      </c>
      <c r="R141" s="1">
        <v>2</v>
      </c>
      <c r="S141" s="1">
        <v>5</v>
      </c>
    </row>
    <row r="142" spans="3:19">
      <c r="C142" s="1" t="s">
        <v>402</v>
      </c>
      <c r="D142" s="1">
        <v>5</v>
      </c>
      <c r="E142" s="1">
        <v>21</v>
      </c>
      <c r="F142" s="1">
        <v>1</v>
      </c>
      <c r="G142" s="1">
        <v>5</v>
      </c>
      <c r="O142" s="1" t="s">
        <v>412</v>
      </c>
      <c r="P142" s="1">
        <v>5</v>
      </c>
      <c r="Q142" s="1">
        <v>21</v>
      </c>
      <c r="R142" s="1">
        <v>1</v>
      </c>
      <c r="S142" s="1">
        <v>5</v>
      </c>
    </row>
    <row r="143" spans="3:19">
      <c r="C143" s="1" t="s">
        <v>402</v>
      </c>
      <c r="D143" s="1">
        <v>5</v>
      </c>
      <c r="E143" s="1">
        <v>21</v>
      </c>
      <c r="F143" s="1">
        <v>2</v>
      </c>
      <c r="G143" s="1">
        <v>5</v>
      </c>
      <c r="O143" s="1" t="s">
        <v>412</v>
      </c>
      <c r="P143" s="1">
        <v>5</v>
      </c>
      <c r="Q143" s="1">
        <v>21</v>
      </c>
      <c r="R143" s="1">
        <v>2</v>
      </c>
      <c r="S143" s="1">
        <v>5</v>
      </c>
    </row>
    <row r="144" spans="3:19">
      <c r="C144" s="1" t="s">
        <v>402</v>
      </c>
      <c r="D144" s="1">
        <v>4</v>
      </c>
      <c r="E144" s="1">
        <v>22</v>
      </c>
      <c r="F144" s="1">
        <v>1</v>
      </c>
      <c r="G144" s="1">
        <v>4</v>
      </c>
      <c r="O144" s="1" t="s">
        <v>412</v>
      </c>
      <c r="P144" s="1">
        <v>4</v>
      </c>
      <c r="Q144" s="1">
        <v>22</v>
      </c>
      <c r="R144" s="1">
        <v>1</v>
      </c>
      <c r="S144" s="1">
        <v>4</v>
      </c>
    </row>
    <row r="145" spans="3:19">
      <c r="C145" s="1" t="s">
        <v>402</v>
      </c>
      <c r="D145" s="1">
        <v>4</v>
      </c>
      <c r="E145" s="1">
        <v>22</v>
      </c>
      <c r="F145" s="1">
        <v>2</v>
      </c>
      <c r="G145" s="1">
        <v>4</v>
      </c>
      <c r="O145" s="1" t="s">
        <v>412</v>
      </c>
      <c r="P145" s="1">
        <v>4</v>
      </c>
      <c r="Q145" s="1">
        <v>22</v>
      </c>
      <c r="R145" s="1">
        <v>2</v>
      </c>
      <c r="S145" s="1">
        <v>4</v>
      </c>
    </row>
    <row r="146" spans="3:19">
      <c r="C146" s="1" t="s">
        <v>402</v>
      </c>
      <c r="D146" s="1">
        <v>3</v>
      </c>
      <c r="E146" s="1">
        <v>23</v>
      </c>
      <c r="F146" s="1">
        <v>1</v>
      </c>
      <c r="G146" s="1">
        <v>3</v>
      </c>
      <c r="O146" s="1" t="s">
        <v>412</v>
      </c>
      <c r="P146" s="1">
        <v>3</v>
      </c>
      <c r="Q146" s="1">
        <v>23</v>
      </c>
      <c r="R146" s="1">
        <v>1</v>
      </c>
      <c r="S146" s="1">
        <v>3</v>
      </c>
    </row>
    <row r="147" spans="3:19">
      <c r="C147" s="1" t="s">
        <v>402</v>
      </c>
      <c r="D147" s="1">
        <v>3</v>
      </c>
      <c r="E147" s="1">
        <v>23</v>
      </c>
      <c r="F147" s="1">
        <v>2</v>
      </c>
      <c r="G147" s="1">
        <v>3</v>
      </c>
      <c r="O147" s="1" t="s">
        <v>412</v>
      </c>
      <c r="P147" s="1">
        <v>3</v>
      </c>
      <c r="Q147" s="1">
        <v>23</v>
      </c>
      <c r="R147" s="1">
        <v>2</v>
      </c>
      <c r="S147" s="1">
        <v>3</v>
      </c>
    </row>
    <row r="148" spans="3:19">
      <c r="C148" s="1" t="s">
        <v>402</v>
      </c>
      <c r="D148" s="1">
        <v>2</v>
      </c>
      <c r="E148" s="1">
        <v>24</v>
      </c>
      <c r="F148" s="1">
        <v>1</v>
      </c>
      <c r="G148" s="1">
        <v>2</v>
      </c>
      <c r="O148" s="1" t="s">
        <v>412</v>
      </c>
      <c r="P148" s="1">
        <v>2</v>
      </c>
      <c r="Q148" s="1">
        <v>24</v>
      </c>
      <c r="R148" s="1">
        <v>1</v>
      </c>
      <c r="S148" s="1">
        <v>2</v>
      </c>
    </row>
    <row r="149" spans="3:19">
      <c r="C149" s="1" t="s">
        <v>402</v>
      </c>
      <c r="D149" s="1">
        <v>2</v>
      </c>
      <c r="E149" s="1">
        <v>24</v>
      </c>
      <c r="F149" s="1">
        <v>2</v>
      </c>
      <c r="G149" s="1">
        <v>2</v>
      </c>
      <c r="O149" s="1" t="s">
        <v>412</v>
      </c>
      <c r="P149" s="1">
        <v>2</v>
      </c>
      <c r="Q149" s="1">
        <v>24</v>
      </c>
      <c r="R149" s="1">
        <v>2</v>
      </c>
      <c r="S149" s="1">
        <v>2</v>
      </c>
    </row>
    <row r="150" spans="3:19">
      <c r="C150" s="1" t="s">
        <v>402</v>
      </c>
      <c r="D150" s="1">
        <v>2</v>
      </c>
      <c r="E150" s="1">
        <v>25</v>
      </c>
      <c r="F150" s="1">
        <v>1</v>
      </c>
      <c r="G150" s="1">
        <v>2</v>
      </c>
      <c r="O150" s="1" t="s">
        <v>412</v>
      </c>
      <c r="P150" s="1">
        <v>2</v>
      </c>
      <c r="Q150" s="1">
        <v>25</v>
      </c>
      <c r="R150" s="1">
        <v>1</v>
      </c>
      <c r="S150" s="1">
        <v>2</v>
      </c>
    </row>
    <row r="151" spans="3:19">
      <c r="C151" s="1" t="s">
        <v>402</v>
      </c>
      <c r="D151" s="1">
        <v>2</v>
      </c>
      <c r="E151" s="1">
        <v>25</v>
      </c>
      <c r="F151" s="1">
        <v>2</v>
      </c>
      <c r="G151" s="1">
        <v>2</v>
      </c>
      <c r="O151" s="1" t="s">
        <v>412</v>
      </c>
      <c r="P151" s="1">
        <v>2</v>
      </c>
      <c r="Q151" s="1">
        <v>25</v>
      </c>
      <c r="R151" s="1">
        <v>2</v>
      </c>
      <c r="S151" s="1">
        <v>2</v>
      </c>
    </row>
    <row r="152" spans="3:19">
      <c r="C152" s="1" t="s">
        <v>402</v>
      </c>
      <c r="D152" s="1">
        <v>4</v>
      </c>
      <c r="E152" s="1">
        <v>26</v>
      </c>
      <c r="F152" s="1">
        <v>1</v>
      </c>
      <c r="G152" s="1">
        <v>4</v>
      </c>
      <c r="O152" s="1" t="s">
        <v>412</v>
      </c>
      <c r="P152" s="1">
        <v>3</v>
      </c>
      <c r="Q152" s="1">
        <v>26</v>
      </c>
      <c r="R152" s="1">
        <v>1</v>
      </c>
      <c r="S152" s="1">
        <v>4</v>
      </c>
    </row>
    <row r="153" spans="3:19">
      <c r="C153" s="1" t="s">
        <v>402</v>
      </c>
      <c r="D153" s="1">
        <v>4</v>
      </c>
      <c r="E153" s="1">
        <v>26</v>
      </c>
      <c r="F153" s="1">
        <v>2</v>
      </c>
      <c r="G153" s="1">
        <v>4</v>
      </c>
      <c r="O153" s="1" t="s">
        <v>412</v>
      </c>
      <c r="P153" s="1">
        <v>4</v>
      </c>
      <c r="Q153" s="1">
        <v>26</v>
      </c>
      <c r="R153" s="1">
        <v>2</v>
      </c>
      <c r="S153" s="1">
        <v>4</v>
      </c>
    </row>
    <row r="154" spans="3:19">
      <c r="C154" s="1" t="s">
        <v>402</v>
      </c>
      <c r="D154" s="1">
        <v>1</v>
      </c>
      <c r="E154" s="1">
        <v>27</v>
      </c>
      <c r="F154" s="1">
        <v>1</v>
      </c>
      <c r="G154" s="1">
        <v>1</v>
      </c>
      <c r="O154" s="1" t="s">
        <v>412</v>
      </c>
      <c r="P154" s="1">
        <v>1</v>
      </c>
      <c r="Q154" s="1">
        <v>27</v>
      </c>
      <c r="R154" s="1">
        <v>1</v>
      </c>
      <c r="S154" s="1">
        <v>1</v>
      </c>
    </row>
    <row r="155" spans="3:19">
      <c r="C155" s="1" t="s">
        <v>402</v>
      </c>
      <c r="D155" s="1">
        <v>1</v>
      </c>
      <c r="E155" s="1">
        <v>27</v>
      </c>
      <c r="F155" s="1">
        <v>2</v>
      </c>
      <c r="G155" s="1">
        <v>1</v>
      </c>
      <c r="O155" s="1" t="s">
        <v>412</v>
      </c>
      <c r="P155" s="1">
        <v>1</v>
      </c>
      <c r="Q155" s="1">
        <v>27</v>
      </c>
      <c r="R155" s="1">
        <v>2</v>
      </c>
      <c r="S155" s="1">
        <v>1</v>
      </c>
    </row>
    <row r="156" spans="3:19">
      <c r="C156" s="1" t="s">
        <v>402</v>
      </c>
      <c r="D156" s="1">
        <v>2</v>
      </c>
      <c r="E156" s="1">
        <v>28</v>
      </c>
      <c r="F156" s="1">
        <v>1</v>
      </c>
      <c r="G156" s="1">
        <v>2</v>
      </c>
      <c r="O156" s="1" t="s">
        <v>412</v>
      </c>
      <c r="P156" s="1">
        <v>2</v>
      </c>
      <c r="Q156" s="1">
        <v>28</v>
      </c>
      <c r="R156" s="1">
        <v>1</v>
      </c>
      <c r="S156" s="1">
        <v>2</v>
      </c>
    </row>
    <row r="157" spans="3:19">
      <c r="C157" s="1" t="s">
        <v>402</v>
      </c>
      <c r="D157" s="1">
        <v>2</v>
      </c>
      <c r="E157" s="1">
        <v>28</v>
      </c>
      <c r="F157" s="1">
        <v>2</v>
      </c>
      <c r="G157" s="1">
        <v>2</v>
      </c>
      <c r="O157" s="1" t="s">
        <v>412</v>
      </c>
      <c r="P157" s="1">
        <v>2</v>
      </c>
      <c r="Q157" s="1">
        <v>28</v>
      </c>
      <c r="R157" s="1">
        <v>2</v>
      </c>
      <c r="S157" s="1">
        <v>2</v>
      </c>
    </row>
    <row r="158" spans="3:19">
      <c r="C158" s="1" t="s">
        <v>402</v>
      </c>
      <c r="D158" s="1">
        <v>5</v>
      </c>
      <c r="E158" s="1">
        <v>29</v>
      </c>
      <c r="F158" s="1">
        <v>1</v>
      </c>
      <c r="G158" s="1">
        <v>5</v>
      </c>
      <c r="O158" s="1" t="s">
        <v>412</v>
      </c>
      <c r="P158" s="1">
        <v>5</v>
      </c>
      <c r="Q158" s="1">
        <v>29</v>
      </c>
      <c r="R158" s="1">
        <v>1</v>
      </c>
      <c r="S158" s="1">
        <v>5</v>
      </c>
    </row>
    <row r="159" spans="3:19">
      <c r="C159" s="1" t="s">
        <v>402</v>
      </c>
      <c r="D159" s="1">
        <v>5</v>
      </c>
      <c r="E159" s="1">
        <v>29</v>
      </c>
      <c r="F159" s="1">
        <v>2</v>
      </c>
      <c r="G159" s="1">
        <v>5</v>
      </c>
      <c r="O159" s="1" t="s">
        <v>412</v>
      </c>
      <c r="P159" s="1">
        <v>5</v>
      </c>
      <c r="Q159" s="1">
        <v>29</v>
      </c>
      <c r="R159" s="1">
        <v>2</v>
      </c>
      <c r="S159" s="1">
        <v>5</v>
      </c>
    </row>
    <row r="160" spans="3:19">
      <c r="C160" s="1" t="s">
        <v>402</v>
      </c>
      <c r="D160" s="1">
        <v>3</v>
      </c>
      <c r="E160" s="1">
        <v>30</v>
      </c>
      <c r="F160" s="1">
        <v>1</v>
      </c>
      <c r="G160" s="1">
        <v>3</v>
      </c>
      <c r="O160" s="1" t="s">
        <v>412</v>
      </c>
      <c r="P160" s="1">
        <v>3</v>
      </c>
      <c r="Q160" s="1">
        <v>30</v>
      </c>
      <c r="R160" s="1">
        <v>1</v>
      </c>
      <c r="S160" s="1">
        <v>3</v>
      </c>
    </row>
    <row r="161" spans="3:19">
      <c r="C161" s="1" t="s">
        <v>402</v>
      </c>
      <c r="D161" s="1">
        <v>3</v>
      </c>
      <c r="E161" s="1">
        <v>30</v>
      </c>
      <c r="F161" s="1">
        <v>2</v>
      </c>
      <c r="G161" s="1">
        <v>3</v>
      </c>
      <c r="O161" s="1" t="s">
        <v>412</v>
      </c>
      <c r="P161" s="1">
        <v>3</v>
      </c>
      <c r="Q161" s="1">
        <v>30</v>
      </c>
      <c r="R161" s="1">
        <v>2</v>
      </c>
      <c r="S161" s="1">
        <v>3</v>
      </c>
    </row>
    <row r="162" spans="3:19">
      <c r="C162" s="1" t="s">
        <v>402</v>
      </c>
      <c r="D162" s="1">
        <v>5</v>
      </c>
      <c r="E162" s="1">
        <v>31</v>
      </c>
      <c r="F162" s="1">
        <v>1</v>
      </c>
      <c r="G162" s="1">
        <v>5</v>
      </c>
      <c r="O162" s="1" t="s">
        <v>412</v>
      </c>
      <c r="P162" s="1">
        <v>5</v>
      </c>
      <c r="Q162" s="1">
        <v>31</v>
      </c>
      <c r="R162" s="1">
        <v>1</v>
      </c>
      <c r="S162" s="1">
        <v>5</v>
      </c>
    </row>
    <row r="163" spans="3:19">
      <c r="C163" s="1" t="s">
        <v>402</v>
      </c>
      <c r="D163" s="1">
        <v>5</v>
      </c>
      <c r="E163" s="1">
        <v>31</v>
      </c>
      <c r="F163" s="1">
        <v>2</v>
      </c>
      <c r="G163" s="1">
        <v>5</v>
      </c>
      <c r="O163" s="1" t="s">
        <v>412</v>
      </c>
      <c r="P163" s="1">
        <v>5</v>
      </c>
      <c r="Q163" s="1">
        <v>31</v>
      </c>
      <c r="R163" s="1">
        <v>2</v>
      </c>
      <c r="S163" s="1">
        <v>5</v>
      </c>
    </row>
    <row r="164" spans="3:19">
      <c r="C164" s="1" t="s">
        <v>402</v>
      </c>
      <c r="D164" s="1">
        <v>3</v>
      </c>
      <c r="E164" s="1">
        <v>32</v>
      </c>
      <c r="F164" s="1">
        <v>1</v>
      </c>
      <c r="G164" s="1">
        <v>2</v>
      </c>
      <c r="O164" s="1" t="s">
        <v>412</v>
      </c>
      <c r="P164" s="1">
        <v>2</v>
      </c>
      <c r="Q164" s="1">
        <v>32</v>
      </c>
      <c r="R164" s="1">
        <v>1</v>
      </c>
      <c r="S164" s="1">
        <v>2</v>
      </c>
    </row>
    <row r="165" spans="3:19">
      <c r="C165" s="1" t="s">
        <v>402</v>
      </c>
      <c r="D165" s="1">
        <v>3</v>
      </c>
      <c r="E165" s="1">
        <v>32</v>
      </c>
      <c r="F165" s="1">
        <v>2</v>
      </c>
      <c r="G165" s="1">
        <v>2</v>
      </c>
      <c r="O165" s="1" t="s">
        <v>412</v>
      </c>
      <c r="P165" s="1">
        <v>2</v>
      </c>
      <c r="Q165" s="1">
        <v>32</v>
      </c>
      <c r="R165" s="1">
        <v>2</v>
      </c>
      <c r="S165" s="1">
        <v>2</v>
      </c>
    </row>
    <row r="166" spans="3:19">
      <c r="C166" s="1" t="s">
        <v>402</v>
      </c>
      <c r="D166" s="1">
        <v>1</v>
      </c>
      <c r="E166" s="1">
        <v>33</v>
      </c>
      <c r="F166" s="1">
        <v>1</v>
      </c>
      <c r="G166" s="1">
        <v>1</v>
      </c>
      <c r="O166" s="1" t="s">
        <v>412</v>
      </c>
      <c r="P166" s="1">
        <v>1</v>
      </c>
      <c r="Q166" s="1">
        <v>33</v>
      </c>
      <c r="R166" s="1">
        <v>1</v>
      </c>
      <c r="S166" s="1">
        <v>1</v>
      </c>
    </row>
    <row r="167" spans="3:19">
      <c r="C167" s="1" t="s">
        <v>402</v>
      </c>
      <c r="D167" s="1">
        <v>1</v>
      </c>
      <c r="E167" s="1">
        <v>33</v>
      </c>
      <c r="F167" s="1">
        <v>2</v>
      </c>
      <c r="G167" s="1">
        <v>1</v>
      </c>
      <c r="O167" s="1" t="s">
        <v>412</v>
      </c>
      <c r="P167" s="1">
        <v>1</v>
      </c>
      <c r="Q167" s="1">
        <v>33</v>
      </c>
      <c r="R167" s="1">
        <v>2</v>
      </c>
      <c r="S167" s="1">
        <v>1</v>
      </c>
    </row>
    <row r="168" spans="3:19">
      <c r="C168" s="1" t="s">
        <v>402</v>
      </c>
      <c r="D168" s="1">
        <v>3</v>
      </c>
      <c r="E168" s="1">
        <v>34</v>
      </c>
      <c r="F168" s="1">
        <v>1</v>
      </c>
      <c r="G168" s="1">
        <v>3</v>
      </c>
      <c r="O168" s="1" t="s">
        <v>412</v>
      </c>
      <c r="P168" s="1">
        <v>3</v>
      </c>
      <c r="Q168" s="1">
        <v>34</v>
      </c>
      <c r="R168" s="1">
        <v>1</v>
      </c>
      <c r="S168" s="1">
        <v>3</v>
      </c>
    </row>
    <row r="169" spans="3:19">
      <c r="C169" s="1" t="s">
        <v>402</v>
      </c>
      <c r="D169" s="1">
        <v>3</v>
      </c>
      <c r="E169" s="1">
        <v>34</v>
      </c>
      <c r="F169" s="1">
        <v>2</v>
      </c>
      <c r="G169" s="1">
        <v>3</v>
      </c>
      <c r="O169" s="1" t="s">
        <v>412</v>
      </c>
      <c r="P169" s="1">
        <v>3</v>
      </c>
      <c r="Q169" s="1">
        <v>34</v>
      </c>
      <c r="R169" s="1">
        <v>2</v>
      </c>
      <c r="S169" s="1">
        <v>3</v>
      </c>
    </row>
    <row r="170" spans="3:19">
      <c r="C170" s="1" t="s">
        <v>402</v>
      </c>
      <c r="D170" s="1">
        <v>1</v>
      </c>
      <c r="E170" s="1">
        <v>35</v>
      </c>
      <c r="F170" s="1">
        <v>1</v>
      </c>
      <c r="G170" s="1">
        <v>1</v>
      </c>
      <c r="O170" s="1" t="s">
        <v>412</v>
      </c>
      <c r="P170" s="1">
        <v>1</v>
      </c>
      <c r="Q170" s="1">
        <v>35</v>
      </c>
      <c r="R170" s="1">
        <v>1</v>
      </c>
      <c r="S170" s="1">
        <v>1</v>
      </c>
    </row>
    <row r="171" spans="3:19">
      <c r="C171" s="1" t="s">
        <v>402</v>
      </c>
      <c r="D171" s="1">
        <v>1</v>
      </c>
      <c r="E171" s="1">
        <v>35</v>
      </c>
      <c r="F171" s="1">
        <v>2</v>
      </c>
      <c r="G171" s="1">
        <v>1</v>
      </c>
      <c r="O171" s="1" t="s">
        <v>412</v>
      </c>
      <c r="P171" s="1">
        <v>1</v>
      </c>
      <c r="Q171" s="1">
        <v>35</v>
      </c>
      <c r="R171" s="1">
        <v>2</v>
      </c>
      <c r="S171" s="1">
        <v>1</v>
      </c>
    </row>
    <row r="172" spans="3:19">
      <c r="C172" s="1" t="s">
        <v>402</v>
      </c>
      <c r="D172" s="1">
        <v>3</v>
      </c>
      <c r="E172" s="1">
        <v>36</v>
      </c>
      <c r="F172" s="1">
        <v>1</v>
      </c>
      <c r="G172" s="1">
        <v>2</v>
      </c>
      <c r="O172" s="1" t="s">
        <v>412</v>
      </c>
      <c r="P172" s="1">
        <v>3</v>
      </c>
      <c r="Q172" s="1">
        <v>36</v>
      </c>
      <c r="R172" s="1">
        <v>1</v>
      </c>
      <c r="S172" s="1">
        <v>2</v>
      </c>
    </row>
    <row r="173" spans="3:19">
      <c r="C173" s="1" t="s">
        <v>402</v>
      </c>
      <c r="D173" s="1">
        <v>3</v>
      </c>
      <c r="E173" s="1">
        <v>36</v>
      </c>
      <c r="F173" s="1">
        <v>2</v>
      </c>
      <c r="G173" s="1">
        <v>2</v>
      </c>
      <c r="O173" s="1" t="s">
        <v>412</v>
      </c>
      <c r="P173" s="1">
        <v>3</v>
      </c>
      <c r="Q173" s="1">
        <v>36</v>
      </c>
      <c r="R173" s="1">
        <v>2</v>
      </c>
      <c r="S173" s="1">
        <v>2</v>
      </c>
    </row>
    <row r="174" spans="3:19">
      <c r="C174" s="1" t="s">
        <v>402</v>
      </c>
      <c r="D174" s="1">
        <v>5</v>
      </c>
      <c r="E174" s="1">
        <v>37</v>
      </c>
      <c r="F174" s="1">
        <v>1</v>
      </c>
      <c r="G174" s="1">
        <v>5</v>
      </c>
      <c r="O174" s="1" t="s">
        <v>412</v>
      </c>
      <c r="P174" s="1">
        <v>5</v>
      </c>
      <c r="Q174" s="1">
        <v>37</v>
      </c>
      <c r="R174" s="1">
        <v>1</v>
      </c>
      <c r="S174" s="1">
        <v>5</v>
      </c>
    </row>
    <row r="175" spans="3:19">
      <c r="C175" s="1" t="s">
        <v>402</v>
      </c>
      <c r="D175" s="1">
        <v>5</v>
      </c>
      <c r="E175" s="1">
        <v>37</v>
      </c>
      <c r="F175" s="1">
        <v>2</v>
      </c>
      <c r="G175" s="1">
        <v>5</v>
      </c>
      <c r="O175" s="1" t="s">
        <v>412</v>
      </c>
      <c r="P175" s="1">
        <v>5</v>
      </c>
      <c r="Q175" s="1">
        <v>37</v>
      </c>
      <c r="R175" s="1">
        <v>2</v>
      </c>
      <c r="S175" s="1">
        <v>5</v>
      </c>
    </row>
    <row r="176" spans="3:19">
      <c r="C176" s="1" t="s">
        <v>402</v>
      </c>
      <c r="D176" s="1">
        <v>4</v>
      </c>
      <c r="E176" s="1">
        <v>38</v>
      </c>
      <c r="F176" s="1">
        <v>1</v>
      </c>
      <c r="G176" s="1">
        <v>4</v>
      </c>
      <c r="O176" s="1" t="s">
        <v>412</v>
      </c>
      <c r="P176" s="1">
        <v>4</v>
      </c>
      <c r="Q176" s="1">
        <v>38</v>
      </c>
      <c r="R176" s="1">
        <v>1</v>
      </c>
      <c r="S176" s="1">
        <v>4</v>
      </c>
    </row>
    <row r="177" spans="3:19">
      <c r="C177" s="1" t="s">
        <v>402</v>
      </c>
      <c r="D177" s="1">
        <v>4</v>
      </c>
      <c r="E177" s="1">
        <v>38</v>
      </c>
      <c r="F177" s="1">
        <v>2</v>
      </c>
      <c r="G177" s="1">
        <v>4</v>
      </c>
      <c r="O177" s="1" t="s">
        <v>412</v>
      </c>
      <c r="P177" s="1">
        <v>4</v>
      </c>
      <c r="Q177" s="1">
        <v>38</v>
      </c>
      <c r="R177" s="1">
        <v>2</v>
      </c>
      <c r="S177" s="1">
        <v>4</v>
      </c>
    </row>
    <row r="178" spans="3:19">
      <c r="C178" s="1" t="s">
        <v>402</v>
      </c>
      <c r="D178" s="1">
        <v>2</v>
      </c>
      <c r="E178" s="1">
        <v>39</v>
      </c>
      <c r="F178" s="1">
        <v>1</v>
      </c>
      <c r="G178" s="1">
        <v>2</v>
      </c>
      <c r="O178" s="1" t="s">
        <v>412</v>
      </c>
      <c r="P178" s="1">
        <v>2</v>
      </c>
      <c r="Q178" s="1">
        <v>39</v>
      </c>
      <c r="R178" s="1">
        <v>1</v>
      </c>
      <c r="S178" s="1">
        <v>2</v>
      </c>
    </row>
    <row r="179" spans="3:19">
      <c r="C179" s="1" t="s">
        <v>402</v>
      </c>
      <c r="D179" s="1">
        <v>2</v>
      </c>
      <c r="E179" s="1">
        <v>39</v>
      </c>
      <c r="F179" s="1">
        <v>2</v>
      </c>
      <c r="G179" s="1">
        <v>2</v>
      </c>
      <c r="O179" s="1" t="s">
        <v>412</v>
      </c>
      <c r="P179" s="1">
        <v>2</v>
      </c>
      <c r="Q179" s="1">
        <v>39</v>
      </c>
      <c r="R179" s="1">
        <v>2</v>
      </c>
      <c r="S179" s="1">
        <v>2</v>
      </c>
    </row>
    <row r="180" spans="3:19">
      <c r="C180" s="1" t="s">
        <v>402</v>
      </c>
      <c r="D180" s="1">
        <v>3</v>
      </c>
      <c r="E180" s="1">
        <v>40</v>
      </c>
      <c r="F180" s="1">
        <v>1</v>
      </c>
      <c r="G180" s="1">
        <v>3</v>
      </c>
      <c r="O180" s="1" t="s">
        <v>412</v>
      </c>
      <c r="P180" s="1">
        <v>3</v>
      </c>
      <c r="Q180" s="1">
        <v>40</v>
      </c>
      <c r="R180" s="1">
        <v>1</v>
      </c>
      <c r="S180" s="1">
        <v>3</v>
      </c>
    </row>
    <row r="181" spans="3:19">
      <c r="C181" s="1" t="s">
        <v>402</v>
      </c>
      <c r="D181" s="1">
        <v>3</v>
      </c>
      <c r="E181" s="1">
        <v>40</v>
      </c>
      <c r="F181" s="1">
        <v>2</v>
      </c>
      <c r="G181" s="1">
        <v>3</v>
      </c>
      <c r="O181" s="1" t="s">
        <v>412</v>
      </c>
      <c r="P181" s="1">
        <v>3</v>
      </c>
      <c r="Q181" s="1">
        <v>40</v>
      </c>
      <c r="R181" s="1">
        <v>2</v>
      </c>
      <c r="S181" s="1">
        <v>3</v>
      </c>
    </row>
    <row r="182" spans="3:19">
      <c r="C182" s="1" t="s">
        <v>402</v>
      </c>
      <c r="D182" s="1">
        <v>1</v>
      </c>
      <c r="E182" s="1">
        <v>41</v>
      </c>
      <c r="F182" s="1">
        <v>1</v>
      </c>
      <c r="G182" s="1">
        <v>1</v>
      </c>
      <c r="O182" s="1" t="s">
        <v>412</v>
      </c>
      <c r="P182" s="1">
        <v>1</v>
      </c>
      <c r="Q182" s="1">
        <v>41</v>
      </c>
      <c r="R182" s="1">
        <v>1</v>
      </c>
      <c r="S182" s="1">
        <v>1</v>
      </c>
    </row>
    <row r="183" spans="3:19">
      <c r="C183" s="1" t="s">
        <v>402</v>
      </c>
      <c r="D183" s="1">
        <v>1</v>
      </c>
      <c r="E183" s="1">
        <v>41</v>
      </c>
      <c r="F183" s="1">
        <v>2</v>
      </c>
      <c r="G183" s="1">
        <v>1</v>
      </c>
      <c r="O183" s="1" t="s">
        <v>412</v>
      </c>
      <c r="P183" s="1">
        <v>1</v>
      </c>
      <c r="Q183" s="1">
        <v>41</v>
      </c>
      <c r="R183" s="1">
        <v>2</v>
      </c>
      <c r="S183" s="1">
        <v>1</v>
      </c>
    </row>
    <row r="184" spans="3:19">
      <c r="C184" s="1" t="s">
        <v>402</v>
      </c>
      <c r="D184" s="1">
        <v>2</v>
      </c>
      <c r="E184" s="1">
        <v>42</v>
      </c>
      <c r="F184" s="1">
        <v>1</v>
      </c>
      <c r="G184" s="1">
        <v>2</v>
      </c>
      <c r="O184" s="1" t="s">
        <v>412</v>
      </c>
      <c r="P184" s="1">
        <v>2</v>
      </c>
      <c r="Q184" s="1">
        <v>42</v>
      </c>
      <c r="R184" s="1">
        <v>1</v>
      </c>
      <c r="S184" s="1">
        <v>2</v>
      </c>
    </row>
    <row r="185" spans="3:19">
      <c r="C185" s="1" t="s">
        <v>402</v>
      </c>
      <c r="D185" s="1">
        <v>2</v>
      </c>
      <c r="E185" s="1">
        <v>42</v>
      </c>
      <c r="F185" s="1">
        <v>2</v>
      </c>
      <c r="G185" s="1">
        <v>2</v>
      </c>
      <c r="O185" s="1" t="s">
        <v>412</v>
      </c>
      <c r="P185" s="1">
        <v>2</v>
      </c>
      <c r="Q185" s="1">
        <v>42</v>
      </c>
      <c r="R185" s="1">
        <v>2</v>
      </c>
      <c r="S185" s="1">
        <v>2</v>
      </c>
    </row>
    <row r="186" spans="3:19">
      <c r="C186" s="1" t="s">
        <v>402</v>
      </c>
      <c r="D186" s="1">
        <v>2</v>
      </c>
      <c r="E186" s="1">
        <v>43</v>
      </c>
      <c r="F186" s="1">
        <v>1</v>
      </c>
      <c r="G186" s="1">
        <v>2</v>
      </c>
      <c r="O186" s="1" t="s">
        <v>412</v>
      </c>
      <c r="P186" s="1">
        <v>2</v>
      </c>
      <c r="Q186" s="1">
        <v>43</v>
      </c>
      <c r="R186" s="1">
        <v>1</v>
      </c>
      <c r="S186" s="1">
        <v>2</v>
      </c>
    </row>
    <row r="187" spans="3:19">
      <c r="C187" s="1" t="s">
        <v>402</v>
      </c>
      <c r="D187" s="1">
        <v>2</v>
      </c>
      <c r="E187" s="1">
        <v>43</v>
      </c>
      <c r="F187" s="1">
        <v>2</v>
      </c>
      <c r="G187" s="1">
        <v>2</v>
      </c>
      <c r="O187" s="1" t="s">
        <v>412</v>
      </c>
      <c r="P187" s="1">
        <v>2</v>
      </c>
      <c r="Q187" s="1">
        <v>43</v>
      </c>
      <c r="R187" s="1">
        <v>2</v>
      </c>
      <c r="S187" s="1">
        <v>2</v>
      </c>
    </row>
    <row r="188" spans="3:19">
      <c r="C188" s="1" t="s">
        <v>402</v>
      </c>
      <c r="D188" s="1">
        <v>3</v>
      </c>
      <c r="E188" s="1">
        <v>44</v>
      </c>
      <c r="F188" s="1">
        <v>1</v>
      </c>
      <c r="G188" s="1">
        <v>3</v>
      </c>
      <c r="O188" s="1" t="s">
        <v>412</v>
      </c>
      <c r="P188" s="1">
        <v>3</v>
      </c>
      <c r="Q188" s="1">
        <v>44</v>
      </c>
      <c r="R188" s="1">
        <v>1</v>
      </c>
      <c r="S188" s="1">
        <v>3</v>
      </c>
    </row>
    <row r="189" spans="3:19">
      <c r="C189" s="1" t="s">
        <v>402</v>
      </c>
      <c r="D189" s="1">
        <v>3</v>
      </c>
      <c r="E189" s="1">
        <v>44</v>
      </c>
      <c r="F189" s="1">
        <v>2</v>
      </c>
      <c r="G189" s="1">
        <v>3</v>
      </c>
      <c r="O189" s="1" t="s">
        <v>412</v>
      </c>
      <c r="P189" s="1">
        <v>3</v>
      </c>
      <c r="Q189" s="1">
        <v>44</v>
      </c>
      <c r="R189" s="1">
        <v>2</v>
      </c>
      <c r="S189" s="1">
        <v>3</v>
      </c>
    </row>
    <row r="190" spans="3:19">
      <c r="C190" s="1" t="s">
        <v>402</v>
      </c>
      <c r="D190" s="1">
        <v>3</v>
      </c>
      <c r="E190" s="1">
        <v>45</v>
      </c>
      <c r="F190" s="1">
        <v>1</v>
      </c>
      <c r="G190" s="1">
        <v>3</v>
      </c>
      <c r="O190" s="1" t="s">
        <v>412</v>
      </c>
      <c r="P190" s="1">
        <v>3</v>
      </c>
      <c r="Q190" s="1">
        <v>45</v>
      </c>
      <c r="R190" s="1">
        <v>1</v>
      </c>
      <c r="S190" s="1">
        <v>3</v>
      </c>
    </row>
    <row r="191" spans="3:19">
      <c r="C191" s="1" t="s">
        <v>402</v>
      </c>
      <c r="D191" s="1">
        <v>3</v>
      </c>
      <c r="E191" s="1">
        <v>45</v>
      </c>
      <c r="F191" s="1">
        <v>2</v>
      </c>
      <c r="G191" s="1">
        <v>3</v>
      </c>
      <c r="O191" s="1" t="s">
        <v>412</v>
      </c>
      <c r="P191" s="1">
        <v>3</v>
      </c>
      <c r="Q191" s="1">
        <v>45</v>
      </c>
      <c r="R191" s="1">
        <v>2</v>
      </c>
      <c r="S191" s="1">
        <v>3</v>
      </c>
    </row>
    <row r="192" spans="3:19">
      <c r="C192" s="1" t="s">
        <v>402</v>
      </c>
      <c r="D192" s="1">
        <v>5</v>
      </c>
      <c r="E192" s="1">
        <v>46</v>
      </c>
      <c r="F192" s="1">
        <v>1</v>
      </c>
      <c r="G192" s="1">
        <v>5</v>
      </c>
      <c r="O192" s="1" t="s">
        <v>412</v>
      </c>
      <c r="P192" s="1">
        <v>5</v>
      </c>
      <c r="Q192" s="1">
        <v>46</v>
      </c>
      <c r="R192" s="1">
        <v>1</v>
      </c>
      <c r="S192" s="1">
        <v>5</v>
      </c>
    </row>
    <row r="193" spans="3:19">
      <c r="C193" s="1" t="s">
        <v>402</v>
      </c>
      <c r="D193" s="1">
        <v>5</v>
      </c>
      <c r="E193" s="1">
        <v>46</v>
      </c>
      <c r="F193" s="1">
        <v>2</v>
      </c>
      <c r="G193" s="1">
        <v>5</v>
      </c>
      <c r="O193" s="1" t="s">
        <v>412</v>
      </c>
      <c r="P193" s="1">
        <v>5</v>
      </c>
      <c r="Q193" s="1">
        <v>46</v>
      </c>
      <c r="R193" s="1">
        <v>2</v>
      </c>
      <c r="S193" s="1">
        <v>5</v>
      </c>
    </row>
    <row r="194" spans="3:19">
      <c r="C194" s="1" t="s">
        <v>402</v>
      </c>
      <c r="D194" s="1">
        <v>4</v>
      </c>
      <c r="E194" s="1">
        <v>47</v>
      </c>
      <c r="F194" s="1">
        <v>1</v>
      </c>
      <c r="G194" s="1">
        <v>4</v>
      </c>
      <c r="O194" s="1" t="s">
        <v>412</v>
      </c>
      <c r="P194" s="1">
        <v>4</v>
      </c>
      <c r="Q194" s="1">
        <v>47</v>
      </c>
      <c r="R194" s="1">
        <v>1</v>
      </c>
      <c r="S194" s="1">
        <v>4</v>
      </c>
    </row>
    <row r="195" spans="3:19">
      <c r="C195" s="1" t="s">
        <v>402</v>
      </c>
      <c r="D195" s="1">
        <v>4</v>
      </c>
      <c r="E195" s="1">
        <v>47</v>
      </c>
      <c r="F195" s="1">
        <v>2</v>
      </c>
      <c r="G195" s="1">
        <v>4</v>
      </c>
      <c r="O195" s="1" t="s">
        <v>412</v>
      </c>
      <c r="P195" s="1">
        <v>4</v>
      </c>
      <c r="Q195" s="1">
        <v>47</v>
      </c>
      <c r="R195" s="1">
        <v>2</v>
      </c>
      <c r="S195" s="1">
        <v>4</v>
      </c>
    </row>
    <row r="196" spans="3:19">
      <c r="C196" s="1" t="s">
        <v>402</v>
      </c>
      <c r="D196" s="1">
        <v>5</v>
      </c>
      <c r="E196" s="1">
        <v>48</v>
      </c>
      <c r="F196" s="1">
        <v>1</v>
      </c>
      <c r="G196" s="1">
        <v>5</v>
      </c>
      <c r="O196" s="1" t="s">
        <v>412</v>
      </c>
      <c r="P196" s="1">
        <v>5</v>
      </c>
      <c r="Q196" s="1">
        <v>48</v>
      </c>
      <c r="R196" s="1">
        <v>1</v>
      </c>
      <c r="S196" s="1">
        <v>5</v>
      </c>
    </row>
    <row r="197" spans="3:19">
      <c r="C197" s="1" t="s">
        <v>402</v>
      </c>
      <c r="D197" s="1">
        <v>5</v>
      </c>
      <c r="E197" s="1">
        <v>48</v>
      </c>
      <c r="F197" s="1">
        <v>2</v>
      </c>
      <c r="G197" s="1">
        <v>5</v>
      </c>
      <c r="O197" s="1" t="s">
        <v>412</v>
      </c>
      <c r="P197" s="1">
        <v>5</v>
      </c>
      <c r="Q197" s="1">
        <v>48</v>
      </c>
      <c r="R197" s="1">
        <v>2</v>
      </c>
      <c r="S197" s="1">
        <v>5</v>
      </c>
    </row>
    <row r="198" spans="3:19">
      <c r="C198" s="1" t="s">
        <v>402</v>
      </c>
      <c r="D198" s="1">
        <v>4</v>
      </c>
      <c r="E198" s="1">
        <v>49</v>
      </c>
      <c r="F198" s="1">
        <v>1</v>
      </c>
      <c r="G198" s="1">
        <v>4</v>
      </c>
      <c r="O198" s="1" t="s">
        <v>412</v>
      </c>
      <c r="P198" s="1">
        <v>4</v>
      </c>
      <c r="Q198" s="1">
        <v>49</v>
      </c>
      <c r="R198" s="1">
        <v>1</v>
      </c>
      <c r="S198" s="1">
        <v>4</v>
      </c>
    </row>
    <row r="199" spans="3:19">
      <c r="C199" s="1" t="s">
        <v>402</v>
      </c>
      <c r="D199" s="1">
        <v>4</v>
      </c>
      <c r="E199" s="1">
        <v>49</v>
      </c>
      <c r="F199" s="1">
        <v>2</v>
      </c>
      <c r="G199" s="1">
        <v>4</v>
      </c>
      <c r="O199" s="1" t="s">
        <v>412</v>
      </c>
      <c r="P199" s="1">
        <v>4</v>
      </c>
      <c r="Q199" s="1">
        <v>49</v>
      </c>
      <c r="R199" s="1">
        <v>2</v>
      </c>
      <c r="S199" s="1">
        <v>4</v>
      </c>
    </row>
    <row r="200" spans="3:19">
      <c r="C200" s="1" t="s">
        <v>402</v>
      </c>
      <c r="D200" s="1">
        <v>1</v>
      </c>
      <c r="E200" s="1">
        <v>50</v>
      </c>
      <c r="F200" s="1">
        <v>1</v>
      </c>
      <c r="G200" s="1">
        <v>1</v>
      </c>
      <c r="O200" s="1" t="s">
        <v>412</v>
      </c>
      <c r="P200" s="1">
        <v>1</v>
      </c>
      <c r="Q200" s="1">
        <v>50</v>
      </c>
      <c r="R200" s="1">
        <v>1</v>
      </c>
      <c r="S200" s="1">
        <v>1</v>
      </c>
    </row>
    <row r="201" spans="3:19">
      <c r="C201" s="1" t="s">
        <v>402</v>
      </c>
      <c r="D201" s="1">
        <v>1</v>
      </c>
      <c r="E201" s="1">
        <v>50</v>
      </c>
      <c r="F201" s="1">
        <v>2</v>
      </c>
      <c r="G201" s="1">
        <v>1</v>
      </c>
      <c r="O201" s="1" t="s">
        <v>412</v>
      </c>
      <c r="P201" s="1">
        <v>1</v>
      </c>
      <c r="Q201" s="1">
        <v>50</v>
      </c>
      <c r="R201" s="1">
        <v>2</v>
      </c>
      <c r="S201" s="1">
        <v>1</v>
      </c>
    </row>
    <row r="202" spans="3:19">
      <c r="C202" s="1" t="s">
        <v>401</v>
      </c>
      <c r="D202" s="1">
        <v>5</v>
      </c>
      <c r="E202" s="1">
        <v>1</v>
      </c>
      <c r="F202" s="1">
        <v>1</v>
      </c>
      <c r="G202" s="1">
        <v>5</v>
      </c>
      <c r="O202" s="1" t="s">
        <v>413</v>
      </c>
      <c r="P202" s="1">
        <v>4</v>
      </c>
      <c r="Q202" s="1">
        <v>1</v>
      </c>
      <c r="R202" s="1">
        <v>1</v>
      </c>
      <c r="S202" s="1">
        <v>4</v>
      </c>
    </row>
    <row r="203" spans="3:19">
      <c r="C203" s="1" t="s">
        <v>401</v>
      </c>
      <c r="D203" s="1">
        <v>5</v>
      </c>
      <c r="E203" s="1">
        <v>1</v>
      </c>
      <c r="F203" s="1">
        <v>2</v>
      </c>
      <c r="G203" s="1">
        <v>5</v>
      </c>
      <c r="O203" s="1" t="s">
        <v>413</v>
      </c>
      <c r="P203" s="1">
        <v>5</v>
      </c>
      <c r="Q203" s="1">
        <v>1</v>
      </c>
      <c r="R203" s="1">
        <v>2</v>
      </c>
      <c r="S203" s="1">
        <v>4</v>
      </c>
    </row>
    <row r="204" spans="3:19">
      <c r="C204" s="1" t="s">
        <v>401</v>
      </c>
      <c r="D204" s="1">
        <v>3</v>
      </c>
      <c r="E204" s="1">
        <v>2</v>
      </c>
      <c r="F204" s="1">
        <v>1</v>
      </c>
      <c r="G204" s="1">
        <v>3</v>
      </c>
      <c r="O204" s="1" t="s">
        <v>413</v>
      </c>
      <c r="P204" s="1">
        <v>3</v>
      </c>
      <c r="Q204" s="1">
        <v>2</v>
      </c>
      <c r="R204" s="1">
        <v>1</v>
      </c>
      <c r="S204" s="1">
        <v>3</v>
      </c>
    </row>
    <row r="205" spans="3:19">
      <c r="C205" s="1" t="s">
        <v>401</v>
      </c>
      <c r="D205" s="1">
        <v>4</v>
      </c>
      <c r="E205" s="1">
        <v>2</v>
      </c>
      <c r="F205" s="1">
        <v>2</v>
      </c>
      <c r="G205" s="1">
        <v>3</v>
      </c>
      <c r="O205" s="1" t="s">
        <v>413</v>
      </c>
      <c r="P205" s="1">
        <v>4</v>
      </c>
      <c r="Q205" s="1">
        <v>2</v>
      </c>
      <c r="R205" s="1">
        <v>2</v>
      </c>
      <c r="S205" s="1">
        <v>3</v>
      </c>
    </row>
    <row r="206" spans="3:19">
      <c r="C206" s="1" t="s">
        <v>401</v>
      </c>
      <c r="D206" s="1">
        <v>1</v>
      </c>
      <c r="E206" s="1">
        <v>3</v>
      </c>
      <c r="F206" s="1">
        <v>1</v>
      </c>
      <c r="G206" s="1">
        <v>1</v>
      </c>
      <c r="O206" s="1" t="s">
        <v>413</v>
      </c>
      <c r="P206" s="1">
        <v>1</v>
      </c>
      <c r="Q206" s="1">
        <v>3</v>
      </c>
      <c r="R206" s="1">
        <v>1</v>
      </c>
      <c r="S206" s="1">
        <v>1</v>
      </c>
    </row>
    <row r="207" spans="3:19">
      <c r="C207" s="1" t="s">
        <v>401</v>
      </c>
      <c r="D207" s="1">
        <v>1</v>
      </c>
      <c r="E207" s="1">
        <v>3</v>
      </c>
      <c r="F207" s="1">
        <v>2</v>
      </c>
      <c r="G207" s="1">
        <v>1</v>
      </c>
      <c r="O207" s="1" t="s">
        <v>413</v>
      </c>
      <c r="P207" s="1">
        <v>1</v>
      </c>
      <c r="Q207" s="1">
        <v>3</v>
      </c>
      <c r="R207" s="1">
        <v>2</v>
      </c>
      <c r="S207" s="1">
        <v>1</v>
      </c>
    </row>
    <row r="208" spans="3:19">
      <c r="C208" s="1" t="s">
        <v>401</v>
      </c>
      <c r="D208" s="1">
        <v>2</v>
      </c>
      <c r="E208" s="1">
        <v>4</v>
      </c>
      <c r="F208" s="1">
        <v>1</v>
      </c>
      <c r="G208" s="1">
        <v>2</v>
      </c>
      <c r="O208" s="1" t="s">
        <v>413</v>
      </c>
      <c r="P208" s="1">
        <v>3</v>
      </c>
      <c r="Q208" s="1">
        <v>4</v>
      </c>
      <c r="R208" s="1">
        <v>1</v>
      </c>
      <c r="S208" s="1">
        <v>2</v>
      </c>
    </row>
    <row r="209" spans="3:19">
      <c r="C209" s="1" t="s">
        <v>401</v>
      </c>
      <c r="D209" s="1">
        <v>2</v>
      </c>
      <c r="E209" s="1">
        <v>4</v>
      </c>
      <c r="F209" s="1">
        <v>2</v>
      </c>
      <c r="G209" s="1">
        <v>2</v>
      </c>
      <c r="O209" s="1" t="s">
        <v>413</v>
      </c>
      <c r="P209" s="1">
        <v>2</v>
      </c>
      <c r="Q209" s="1">
        <v>4</v>
      </c>
      <c r="R209" s="1">
        <v>2</v>
      </c>
      <c r="S209" s="1">
        <v>2</v>
      </c>
    </row>
    <row r="210" spans="3:19">
      <c r="C210" s="1" t="s">
        <v>401</v>
      </c>
      <c r="D210" s="1">
        <v>1</v>
      </c>
      <c r="E210" s="1">
        <v>5</v>
      </c>
      <c r="F210" s="1">
        <v>1</v>
      </c>
      <c r="G210" s="1">
        <v>1</v>
      </c>
      <c r="O210" s="1" t="s">
        <v>413</v>
      </c>
      <c r="P210" s="1">
        <v>1</v>
      </c>
      <c r="Q210" s="1">
        <v>5</v>
      </c>
      <c r="R210" s="1">
        <v>1</v>
      </c>
      <c r="S210" s="1">
        <v>1</v>
      </c>
    </row>
    <row r="211" spans="3:19">
      <c r="C211" s="1" t="s">
        <v>401</v>
      </c>
      <c r="D211" s="1">
        <v>1</v>
      </c>
      <c r="E211" s="1">
        <v>5</v>
      </c>
      <c r="F211" s="1">
        <v>2</v>
      </c>
      <c r="G211" s="1">
        <v>1</v>
      </c>
      <c r="O211" s="1" t="s">
        <v>413</v>
      </c>
      <c r="P211" s="1">
        <v>1</v>
      </c>
      <c r="Q211" s="1">
        <v>5</v>
      </c>
      <c r="R211" s="1">
        <v>2</v>
      </c>
      <c r="S211" s="1">
        <v>1</v>
      </c>
    </row>
    <row r="212" spans="3:19">
      <c r="C212" s="1" t="s">
        <v>401</v>
      </c>
      <c r="D212" s="1">
        <v>2</v>
      </c>
      <c r="E212" s="1">
        <v>6</v>
      </c>
      <c r="F212" s="1">
        <v>1</v>
      </c>
      <c r="G212" s="1">
        <v>3</v>
      </c>
      <c r="O212" s="1" t="s">
        <v>413</v>
      </c>
      <c r="P212" s="1">
        <v>2</v>
      </c>
      <c r="Q212" s="1">
        <v>6</v>
      </c>
      <c r="R212" s="1">
        <v>1</v>
      </c>
      <c r="S212" s="1">
        <v>3</v>
      </c>
    </row>
    <row r="213" spans="3:19">
      <c r="C213" s="1" t="s">
        <v>401</v>
      </c>
      <c r="D213" s="1">
        <v>2</v>
      </c>
      <c r="E213" s="1">
        <v>6</v>
      </c>
      <c r="F213" s="1">
        <v>2</v>
      </c>
      <c r="G213" s="1">
        <v>3</v>
      </c>
      <c r="O213" s="1" t="s">
        <v>413</v>
      </c>
      <c r="P213" s="1">
        <v>2</v>
      </c>
      <c r="Q213" s="1">
        <v>6</v>
      </c>
      <c r="R213" s="1">
        <v>2</v>
      </c>
      <c r="S213" s="1">
        <v>3</v>
      </c>
    </row>
    <row r="214" spans="3:19">
      <c r="C214" s="1" t="s">
        <v>401</v>
      </c>
      <c r="D214" s="1">
        <v>4</v>
      </c>
      <c r="E214" s="1">
        <v>7</v>
      </c>
      <c r="F214" s="1">
        <v>1</v>
      </c>
      <c r="G214" s="1">
        <v>4</v>
      </c>
      <c r="O214" s="1" t="s">
        <v>413</v>
      </c>
      <c r="P214" s="1">
        <v>3</v>
      </c>
      <c r="Q214" s="1">
        <v>7</v>
      </c>
      <c r="R214" s="1">
        <v>1</v>
      </c>
      <c r="S214" s="1">
        <v>4</v>
      </c>
    </row>
    <row r="215" spans="3:19">
      <c r="C215" s="1" t="s">
        <v>401</v>
      </c>
      <c r="D215" s="1">
        <v>4</v>
      </c>
      <c r="E215" s="1">
        <v>7</v>
      </c>
      <c r="F215" s="1">
        <v>2</v>
      </c>
      <c r="G215" s="1">
        <v>4</v>
      </c>
      <c r="O215" s="1" t="s">
        <v>413</v>
      </c>
      <c r="P215" s="1">
        <v>4</v>
      </c>
      <c r="Q215" s="1">
        <v>7</v>
      </c>
      <c r="R215" s="1">
        <v>2</v>
      </c>
      <c r="S215" s="1">
        <v>4</v>
      </c>
    </row>
    <row r="216" spans="3:19">
      <c r="C216" s="1" t="s">
        <v>401</v>
      </c>
      <c r="D216" s="1">
        <v>5</v>
      </c>
      <c r="E216" s="1">
        <v>8</v>
      </c>
      <c r="F216" s="1">
        <v>1</v>
      </c>
      <c r="G216" s="1">
        <v>5</v>
      </c>
      <c r="O216" s="1" t="s">
        <v>413</v>
      </c>
      <c r="P216" s="1">
        <v>5</v>
      </c>
      <c r="Q216" s="1">
        <v>8</v>
      </c>
      <c r="R216" s="1">
        <v>1</v>
      </c>
      <c r="S216" s="1">
        <v>5</v>
      </c>
    </row>
    <row r="217" spans="3:19">
      <c r="C217" s="1" t="s">
        <v>401</v>
      </c>
      <c r="D217" s="1">
        <v>5</v>
      </c>
      <c r="E217" s="1">
        <v>8</v>
      </c>
      <c r="F217" s="1">
        <v>2</v>
      </c>
      <c r="G217" s="1">
        <v>5</v>
      </c>
      <c r="O217" s="1" t="s">
        <v>413</v>
      </c>
      <c r="P217" s="1">
        <v>5</v>
      </c>
      <c r="Q217" s="1">
        <v>8</v>
      </c>
      <c r="R217" s="1">
        <v>2</v>
      </c>
      <c r="S217" s="1">
        <v>5</v>
      </c>
    </row>
    <row r="218" spans="3:19">
      <c r="C218" s="1" t="s">
        <v>401</v>
      </c>
      <c r="D218" s="1">
        <v>2</v>
      </c>
      <c r="E218" s="1">
        <v>9</v>
      </c>
      <c r="F218" s="1">
        <v>1</v>
      </c>
      <c r="G218" s="1">
        <v>2</v>
      </c>
      <c r="O218" s="1" t="s">
        <v>413</v>
      </c>
      <c r="P218" s="1">
        <v>2</v>
      </c>
      <c r="Q218" s="1">
        <v>9</v>
      </c>
      <c r="R218" s="1">
        <v>1</v>
      </c>
      <c r="S218" s="1">
        <v>2</v>
      </c>
    </row>
    <row r="219" spans="3:19">
      <c r="C219" s="1" t="s">
        <v>401</v>
      </c>
      <c r="D219" s="1">
        <v>2</v>
      </c>
      <c r="E219" s="1">
        <v>9</v>
      </c>
      <c r="F219" s="1">
        <v>2</v>
      </c>
      <c r="G219" s="1">
        <v>2</v>
      </c>
      <c r="O219" s="1" t="s">
        <v>413</v>
      </c>
      <c r="P219" s="1">
        <v>2</v>
      </c>
      <c r="Q219" s="1">
        <v>9</v>
      </c>
      <c r="R219" s="1">
        <v>2</v>
      </c>
      <c r="S219" s="1">
        <v>2</v>
      </c>
    </row>
    <row r="220" spans="3:19">
      <c r="C220" s="1" t="s">
        <v>401</v>
      </c>
      <c r="D220" s="1">
        <v>1</v>
      </c>
      <c r="E220" s="1">
        <v>10</v>
      </c>
      <c r="F220" s="1">
        <v>1</v>
      </c>
      <c r="G220" s="1">
        <v>1</v>
      </c>
      <c r="O220" s="1" t="s">
        <v>413</v>
      </c>
      <c r="P220" s="1">
        <v>2</v>
      </c>
      <c r="Q220" s="1">
        <v>10</v>
      </c>
      <c r="R220" s="1">
        <v>1</v>
      </c>
      <c r="S220" s="1">
        <v>1</v>
      </c>
    </row>
    <row r="221" spans="3:19">
      <c r="C221" s="1" t="s">
        <v>401</v>
      </c>
      <c r="D221" s="1">
        <v>1</v>
      </c>
      <c r="E221" s="1">
        <v>10</v>
      </c>
      <c r="F221" s="1">
        <v>2</v>
      </c>
      <c r="G221" s="1">
        <v>1</v>
      </c>
      <c r="O221" s="1" t="s">
        <v>413</v>
      </c>
      <c r="P221" s="1">
        <v>2</v>
      </c>
      <c r="Q221" s="1">
        <v>10</v>
      </c>
      <c r="R221" s="1">
        <v>2</v>
      </c>
      <c r="S221" s="1">
        <v>1</v>
      </c>
    </row>
    <row r="222" spans="3:19">
      <c r="C222" s="1" t="s">
        <v>401</v>
      </c>
      <c r="D222" s="1">
        <v>5</v>
      </c>
      <c r="E222" s="1">
        <v>11</v>
      </c>
      <c r="F222" s="1">
        <v>1</v>
      </c>
      <c r="G222" s="1">
        <v>5</v>
      </c>
      <c r="O222" s="1" t="s">
        <v>413</v>
      </c>
      <c r="P222" s="1">
        <v>5</v>
      </c>
      <c r="Q222" s="1">
        <v>11</v>
      </c>
      <c r="R222" s="1">
        <v>1</v>
      </c>
      <c r="S222" s="1">
        <v>5</v>
      </c>
    </row>
    <row r="223" spans="3:19">
      <c r="C223" s="1" t="s">
        <v>401</v>
      </c>
      <c r="D223" s="1">
        <v>5</v>
      </c>
      <c r="E223" s="1">
        <v>11</v>
      </c>
      <c r="F223" s="1">
        <v>2</v>
      </c>
      <c r="G223" s="1">
        <v>5</v>
      </c>
      <c r="O223" s="1" t="s">
        <v>413</v>
      </c>
      <c r="P223" s="1">
        <v>5</v>
      </c>
      <c r="Q223" s="1">
        <v>11</v>
      </c>
      <c r="R223" s="1">
        <v>2</v>
      </c>
      <c r="S223" s="1">
        <v>5</v>
      </c>
    </row>
    <row r="224" spans="3:19">
      <c r="C224" s="1" t="s">
        <v>401</v>
      </c>
      <c r="D224" s="1">
        <v>3</v>
      </c>
      <c r="E224" s="1">
        <v>12</v>
      </c>
      <c r="F224" s="1">
        <v>1</v>
      </c>
      <c r="G224" s="1">
        <v>4</v>
      </c>
      <c r="O224" s="1" t="s">
        <v>413</v>
      </c>
      <c r="P224" s="1">
        <v>3</v>
      </c>
      <c r="Q224" s="1">
        <v>12</v>
      </c>
      <c r="R224" s="1">
        <v>1</v>
      </c>
      <c r="S224" s="1">
        <v>4</v>
      </c>
    </row>
    <row r="225" spans="3:19">
      <c r="C225" s="1" t="s">
        <v>401</v>
      </c>
      <c r="D225" s="1">
        <v>4</v>
      </c>
      <c r="E225" s="1">
        <v>12</v>
      </c>
      <c r="F225" s="1">
        <v>2</v>
      </c>
      <c r="G225" s="1">
        <v>4</v>
      </c>
      <c r="O225" s="1" t="s">
        <v>413</v>
      </c>
      <c r="P225" s="1">
        <v>4</v>
      </c>
      <c r="Q225" s="1">
        <v>12</v>
      </c>
      <c r="R225" s="1">
        <v>2</v>
      </c>
      <c r="S225" s="1">
        <v>4</v>
      </c>
    </row>
    <row r="226" spans="3:19">
      <c r="C226" s="1" t="s">
        <v>401</v>
      </c>
      <c r="D226" s="1">
        <v>1</v>
      </c>
      <c r="E226" s="1">
        <v>13</v>
      </c>
      <c r="F226" s="1">
        <v>1</v>
      </c>
      <c r="G226" s="1">
        <v>1</v>
      </c>
      <c r="O226" s="1" t="s">
        <v>413</v>
      </c>
      <c r="P226" s="1">
        <v>1</v>
      </c>
      <c r="Q226" s="1">
        <v>13</v>
      </c>
      <c r="R226" s="1">
        <v>1</v>
      </c>
      <c r="S226" s="1">
        <v>1</v>
      </c>
    </row>
    <row r="227" spans="3:19">
      <c r="C227" s="1" t="s">
        <v>401</v>
      </c>
      <c r="D227" s="1">
        <v>1</v>
      </c>
      <c r="E227" s="1">
        <v>13</v>
      </c>
      <c r="F227" s="1">
        <v>2</v>
      </c>
      <c r="G227" s="1">
        <v>1</v>
      </c>
      <c r="O227" s="1" t="s">
        <v>413</v>
      </c>
      <c r="P227" s="1">
        <v>1</v>
      </c>
      <c r="Q227" s="1">
        <v>13</v>
      </c>
      <c r="R227" s="1">
        <v>2</v>
      </c>
      <c r="S227" s="1">
        <v>1</v>
      </c>
    </row>
    <row r="228" spans="3:19">
      <c r="C228" s="1" t="s">
        <v>401</v>
      </c>
      <c r="D228" s="1">
        <v>3</v>
      </c>
      <c r="E228" s="1">
        <v>14</v>
      </c>
      <c r="F228" s="1">
        <v>1</v>
      </c>
      <c r="G228" s="1">
        <v>3</v>
      </c>
      <c r="O228" s="1" t="s">
        <v>413</v>
      </c>
      <c r="P228" s="1">
        <v>3</v>
      </c>
      <c r="Q228" s="1">
        <v>14</v>
      </c>
      <c r="R228" s="1">
        <v>1</v>
      </c>
      <c r="S228" s="1">
        <v>3</v>
      </c>
    </row>
    <row r="229" spans="3:19">
      <c r="C229" s="1" t="s">
        <v>401</v>
      </c>
      <c r="D229" s="1">
        <v>3</v>
      </c>
      <c r="E229" s="1">
        <v>14</v>
      </c>
      <c r="F229" s="1">
        <v>2</v>
      </c>
      <c r="G229" s="1">
        <v>3</v>
      </c>
      <c r="O229" s="1" t="s">
        <v>413</v>
      </c>
      <c r="P229" s="1">
        <v>3</v>
      </c>
      <c r="Q229" s="1">
        <v>14</v>
      </c>
      <c r="R229" s="1">
        <v>2</v>
      </c>
      <c r="S229" s="1">
        <v>3</v>
      </c>
    </row>
    <row r="230" spans="3:19">
      <c r="C230" s="1" t="s">
        <v>401</v>
      </c>
      <c r="D230" s="1">
        <v>2</v>
      </c>
      <c r="E230" s="1">
        <v>15</v>
      </c>
      <c r="F230" s="1">
        <v>1</v>
      </c>
      <c r="G230" s="1">
        <v>2</v>
      </c>
      <c r="O230" s="1" t="s">
        <v>413</v>
      </c>
      <c r="P230" s="1">
        <v>2</v>
      </c>
      <c r="Q230" s="1">
        <v>15</v>
      </c>
      <c r="R230" s="1">
        <v>1</v>
      </c>
      <c r="S230" s="1">
        <v>2</v>
      </c>
    </row>
    <row r="231" spans="3:19">
      <c r="C231" s="1" t="s">
        <v>401</v>
      </c>
      <c r="D231" s="1">
        <v>2</v>
      </c>
      <c r="E231" s="1">
        <v>15</v>
      </c>
      <c r="F231" s="1">
        <v>2</v>
      </c>
      <c r="G231" s="1">
        <v>2</v>
      </c>
      <c r="O231" s="1" t="s">
        <v>413</v>
      </c>
      <c r="P231" s="1">
        <v>2</v>
      </c>
      <c r="Q231" s="1">
        <v>15</v>
      </c>
      <c r="R231" s="1">
        <v>2</v>
      </c>
      <c r="S231" s="1">
        <v>2</v>
      </c>
    </row>
    <row r="232" spans="3:19">
      <c r="C232" s="1" t="s">
        <v>401</v>
      </c>
      <c r="D232" s="1">
        <v>4</v>
      </c>
      <c r="E232" s="1">
        <v>16</v>
      </c>
      <c r="F232" s="1">
        <v>1</v>
      </c>
      <c r="G232" s="1">
        <v>4</v>
      </c>
      <c r="O232" s="1" t="s">
        <v>413</v>
      </c>
      <c r="P232" s="1">
        <v>4</v>
      </c>
      <c r="Q232" s="1">
        <v>16</v>
      </c>
      <c r="R232" s="1">
        <v>1</v>
      </c>
      <c r="S232" s="1">
        <v>4</v>
      </c>
    </row>
    <row r="233" spans="3:19">
      <c r="C233" s="1" t="s">
        <v>401</v>
      </c>
      <c r="D233" s="1">
        <v>4</v>
      </c>
      <c r="E233" s="1">
        <v>16</v>
      </c>
      <c r="F233" s="1">
        <v>2</v>
      </c>
      <c r="G233" s="1">
        <v>4</v>
      </c>
      <c r="O233" s="1" t="s">
        <v>413</v>
      </c>
      <c r="P233" s="1">
        <v>4</v>
      </c>
      <c r="Q233" s="1">
        <v>16</v>
      </c>
      <c r="R233" s="1">
        <v>2</v>
      </c>
      <c r="S233" s="1">
        <v>4</v>
      </c>
    </row>
    <row r="234" spans="3:19">
      <c r="C234" s="1" t="s">
        <v>401</v>
      </c>
      <c r="D234" s="1">
        <v>1</v>
      </c>
      <c r="E234" s="1">
        <v>17</v>
      </c>
      <c r="F234" s="1">
        <v>1</v>
      </c>
      <c r="G234" s="1">
        <v>1</v>
      </c>
      <c r="O234" s="1" t="s">
        <v>413</v>
      </c>
      <c r="P234" s="1">
        <v>1</v>
      </c>
      <c r="Q234" s="1">
        <v>17</v>
      </c>
      <c r="R234" s="1">
        <v>1</v>
      </c>
      <c r="S234" s="1">
        <v>1</v>
      </c>
    </row>
    <row r="235" spans="3:19">
      <c r="C235" s="1" t="s">
        <v>401</v>
      </c>
      <c r="D235" s="1">
        <v>1</v>
      </c>
      <c r="E235" s="1">
        <v>17</v>
      </c>
      <c r="F235" s="1">
        <v>2</v>
      </c>
      <c r="G235" s="1">
        <v>1</v>
      </c>
      <c r="O235" s="1" t="s">
        <v>413</v>
      </c>
      <c r="P235" s="1">
        <v>1</v>
      </c>
      <c r="Q235" s="1">
        <v>17</v>
      </c>
      <c r="R235" s="1">
        <v>2</v>
      </c>
      <c r="S235" s="1">
        <v>1</v>
      </c>
    </row>
    <row r="236" spans="3:19">
      <c r="C236" s="1" t="s">
        <v>401</v>
      </c>
      <c r="D236" s="1">
        <v>2</v>
      </c>
      <c r="E236" s="1">
        <v>18</v>
      </c>
      <c r="F236" s="1">
        <v>1</v>
      </c>
      <c r="G236" s="1">
        <v>2</v>
      </c>
      <c r="O236" s="1" t="s">
        <v>413</v>
      </c>
      <c r="P236" s="1">
        <v>2</v>
      </c>
      <c r="Q236" s="1">
        <v>18</v>
      </c>
      <c r="R236" s="1">
        <v>1</v>
      </c>
      <c r="S236" s="1">
        <v>2</v>
      </c>
    </row>
    <row r="237" spans="3:19">
      <c r="C237" s="1" t="s">
        <v>401</v>
      </c>
      <c r="D237" s="1">
        <v>2</v>
      </c>
      <c r="E237" s="1">
        <v>18</v>
      </c>
      <c r="F237" s="1">
        <v>2</v>
      </c>
      <c r="G237" s="1">
        <v>2</v>
      </c>
      <c r="O237" s="1" t="s">
        <v>413</v>
      </c>
      <c r="P237" s="1">
        <v>2</v>
      </c>
      <c r="Q237" s="1">
        <v>18</v>
      </c>
      <c r="R237" s="1">
        <v>2</v>
      </c>
      <c r="S237" s="1">
        <v>2</v>
      </c>
    </row>
    <row r="238" spans="3:19">
      <c r="C238" s="1" t="s">
        <v>401</v>
      </c>
      <c r="D238" s="1">
        <v>3</v>
      </c>
      <c r="E238" s="1">
        <v>19</v>
      </c>
      <c r="F238" s="1">
        <v>1</v>
      </c>
      <c r="G238" s="1">
        <v>3</v>
      </c>
      <c r="O238" s="1" t="s">
        <v>413</v>
      </c>
      <c r="P238" s="1">
        <v>3</v>
      </c>
      <c r="Q238" s="1">
        <v>19</v>
      </c>
      <c r="R238" s="1">
        <v>1</v>
      </c>
      <c r="S238" s="1">
        <v>3</v>
      </c>
    </row>
    <row r="239" spans="3:19">
      <c r="C239" s="1" t="s">
        <v>401</v>
      </c>
      <c r="D239" s="1">
        <v>3</v>
      </c>
      <c r="E239" s="1">
        <v>19</v>
      </c>
      <c r="F239" s="1">
        <v>2</v>
      </c>
      <c r="G239" s="1">
        <v>3</v>
      </c>
      <c r="O239" s="1" t="s">
        <v>413</v>
      </c>
      <c r="P239" s="1">
        <v>3</v>
      </c>
      <c r="Q239" s="1">
        <v>19</v>
      </c>
      <c r="R239" s="1">
        <v>2</v>
      </c>
      <c r="S239" s="1">
        <v>3</v>
      </c>
    </row>
    <row r="240" spans="3:19">
      <c r="C240" s="1" t="s">
        <v>401</v>
      </c>
      <c r="D240" s="1">
        <v>5</v>
      </c>
      <c r="E240" s="1">
        <v>20</v>
      </c>
      <c r="F240" s="1">
        <v>1</v>
      </c>
      <c r="G240" s="1">
        <v>5</v>
      </c>
      <c r="O240" s="1" t="s">
        <v>413</v>
      </c>
      <c r="P240" s="1">
        <v>5</v>
      </c>
      <c r="Q240" s="1">
        <v>20</v>
      </c>
      <c r="R240" s="1">
        <v>1</v>
      </c>
      <c r="S240" s="1">
        <v>5</v>
      </c>
    </row>
    <row r="241" spans="3:19">
      <c r="C241" s="1" t="s">
        <v>401</v>
      </c>
      <c r="D241" s="1">
        <v>5</v>
      </c>
      <c r="E241" s="1">
        <v>20</v>
      </c>
      <c r="F241" s="1">
        <v>2</v>
      </c>
      <c r="G241" s="1">
        <v>5</v>
      </c>
      <c r="O241" s="1" t="s">
        <v>413</v>
      </c>
      <c r="P241" s="1">
        <v>5</v>
      </c>
      <c r="Q241" s="1">
        <v>20</v>
      </c>
      <c r="R241" s="1">
        <v>2</v>
      </c>
      <c r="S241" s="1">
        <v>5</v>
      </c>
    </row>
    <row r="242" spans="3:19">
      <c r="C242" s="1" t="s">
        <v>401</v>
      </c>
      <c r="D242" s="1">
        <v>5</v>
      </c>
      <c r="E242" s="1">
        <v>21</v>
      </c>
      <c r="F242" s="1">
        <v>1</v>
      </c>
      <c r="G242" s="1">
        <v>5</v>
      </c>
      <c r="O242" s="1" t="s">
        <v>413</v>
      </c>
      <c r="P242" s="1">
        <v>5</v>
      </c>
      <c r="Q242" s="1">
        <v>21</v>
      </c>
      <c r="R242" s="1">
        <v>1</v>
      </c>
      <c r="S242" s="1">
        <v>5</v>
      </c>
    </row>
    <row r="243" spans="3:19">
      <c r="C243" s="1" t="s">
        <v>401</v>
      </c>
      <c r="D243" s="1">
        <v>5</v>
      </c>
      <c r="E243" s="1">
        <v>21</v>
      </c>
      <c r="F243" s="1">
        <v>2</v>
      </c>
      <c r="G243" s="1">
        <v>5</v>
      </c>
      <c r="O243" s="1" t="s">
        <v>413</v>
      </c>
      <c r="P243" s="1">
        <v>5</v>
      </c>
      <c r="Q243" s="1">
        <v>21</v>
      </c>
      <c r="R243" s="1">
        <v>2</v>
      </c>
      <c r="S243" s="1">
        <v>5</v>
      </c>
    </row>
    <row r="244" spans="3:19">
      <c r="C244" s="1" t="s">
        <v>401</v>
      </c>
      <c r="D244" s="1">
        <v>4</v>
      </c>
      <c r="E244" s="1">
        <v>22</v>
      </c>
      <c r="F244" s="1">
        <v>1</v>
      </c>
      <c r="G244" s="1">
        <v>4</v>
      </c>
      <c r="O244" s="1" t="s">
        <v>413</v>
      </c>
      <c r="P244" s="1">
        <v>4</v>
      </c>
      <c r="Q244" s="1">
        <v>22</v>
      </c>
      <c r="R244" s="1">
        <v>1</v>
      </c>
      <c r="S244" s="1">
        <v>4</v>
      </c>
    </row>
    <row r="245" spans="3:19">
      <c r="C245" s="1" t="s">
        <v>401</v>
      </c>
      <c r="D245" s="1">
        <v>4</v>
      </c>
      <c r="E245" s="1">
        <v>22</v>
      </c>
      <c r="F245" s="1">
        <v>2</v>
      </c>
      <c r="G245" s="1">
        <v>4</v>
      </c>
      <c r="O245" s="1" t="s">
        <v>413</v>
      </c>
      <c r="P245" s="1">
        <v>4</v>
      </c>
      <c r="Q245" s="1">
        <v>22</v>
      </c>
      <c r="R245" s="1">
        <v>2</v>
      </c>
      <c r="S245" s="1">
        <v>4</v>
      </c>
    </row>
    <row r="246" spans="3:19">
      <c r="C246" s="1" t="s">
        <v>401</v>
      </c>
      <c r="D246" s="1">
        <v>3</v>
      </c>
      <c r="E246" s="1">
        <v>23</v>
      </c>
      <c r="F246" s="1">
        <v>1</v>
      </c>
      <c r="G246" s="1">
        <v>3</v>
      </c>
      <c r="O246" s="1" t="s">
        <v>413</v>
      </c>
      <c r="P246" s="1">
        <v>3</v>
      </c>
      <c r="Q246" s="1">
        <v>23</v>
      </c>
      <c r="R246" s="1">
        <v>1</v>
      </c>
      <c r="S246" s="1">
        <v>3</v>
      </c>
    </row>
    <row r="247" spans="3:19">
      <c r="C247" s="1" t="s">
        <v>401</v>
      </c>
      <c r="D247" s="1">
        <v>3</v>
      </c>
      <c r="E247" s="1">
        <v>23</v>
      </c>
      <c r="F247" s="1">
        <v>2</v>
      </c>
      <c r="G247" s="1">
        <v>3</v>
      </c>
      <c r="O247" s="1" t="s">
        <v>413</v>
      </c>
      <c r="P247" s="1">
        <v>3</v>
      </c>
      <c r="Q247" s="1">
        <v>23</v>
      </c>
      <c r="R247" s="1">
        <v>2</v>
      </c>
      <c r="S247" s="1">
        <v>3</v>
      </c>
    </row>
    <row r="248" spans="3:19">
      <c r="C248" s="1" t="s">
        <v>401</v>
      </c>
      <c r="D248" s="1">
        <v>2</v>
      </c>
      <c r="E248" s="1">
        <v>24</v>
      </c>
      <c r="F248" s="1">
        <v>1</v>
      </c>
      <c r="G248" s="1">
        <v>2</v>
      </c>
      <c r="O248" s="1" t="s">
        <v>413</v>
      </c>
      <c r="P248" s="1">
        <v>2</v>
      </c>
      <c r="Q248" s="1">
        <v>24</v>
      </c>
      <c r="R248" s="1">
        <v>1</v>
      </c>
      <c r="S248" s="1">
        <v>2</v>
      </c>
    </row>
    <row r="249" spans="3:19">
      <c r="C249" s="1" t="s">
        <v>401</v>
      </c>
      <c r="D249" s="1">
        <v>2</v>
      </c>
      <c r="E249" s="1">
        <v>24</v>
      </c>
      <c r="F249" s="1">
        <v>2</v>
      </c>
      <c r="G249" s="1">
        <v>2</v>
      </c>
      <c r="O249" s="1" t="s">
        <v>413</v>
      </c>
      <c r="P249" s="1">
        <v>2</v>
      </c>
      <c r="Q249" s="1">
        <v>24</v>
      </c>
      <c r="R249" s="1">
        <v>2</v>
      </c>
      <c r="S249" s="1">
        <v>2</v>
      </c>
    </row>
    <row r="250" spans="3:19">
      <c r="C250" s="1" t="s">
        <v>401</v>
      </c>
      <c r="D250" s="1">
        <v>1</v>
      </c>
      <c r="E250" s="1">
        <v>25</v>
      </c>
      <c r="F250" s="1">
        <v>1</v>
      </c>
      <c r="G250" s="1">
        <v>2</v>
      </c>
      <c r="O250" s="1" t="s">
        <v>413</v>
      </c>
      <c r="P250" s="1">
        <v>1</v>
      </c>
      <c r="Q250" s="1">
        <v>25</v>
      </c>
      <c r="R250" s="1">
        <v>1</v>
      </c>
      <c r="S250" s="1">
        <v>2</v>
      </c>
    </row>
    <row r="251" spans="3:19">
      <c r="C251" s="1" t="s">
        <v>401</v>
      </c>
      <c r="D251" s="1">
        <v>2</v>
      </c>
      <c r="E251" s="1">
        <v>25</v>
      </c>
      <c r="F251" s="1">
        <v>2</v>
      </c>
      <c r="G251" s="1">
        <v>2</v>
      </c>
      <c r="O251" s="1" t="s">
        <v>413</v>
      </c>
      <c r="P251" s="1">
        <v>2</v>
      </c>
      <c r="Q251" s="1">
        <v>25</v>
      </c>
      <c r="R251" s="1">
        <v>2</v>
      </c>
      <c r="S251" s="1">
        <v>2</v>
      </c>
    </row>
    <row r="252" spans="3:19">
      <c r="C252" s="1" t="s">
        <v>401</v>
      </c>
      <c r="D252" s="1">
        <v>4</v>
      </c>
      <c r="E252" s="1">
        <v>26</v>
      </c>
      <c r="F252" s="1">
        <v>1</v>
      </c>
      <c r="G252" s="1">
        <v>4</v>
      </c>
      <c r="O252" s="1" t="s">
        <v>413</v>
      </c>
      <c r="P252" s="1">
        <v>4</v>
      </c>
      <c r="Q252" s="1">
        <v>26</v>
      </c>
      <c r="R252" s="1">
        <v>1</v>
      </c>
      <c r="S252" s="1">
        <v>4</v>
      </c>
    </row>
    <row r="253" spans="3:19">
      <c r="C253" s="1" t="s">
        <v>401</v>
      </c>
      <c r="D253" s="1">
        <v>4</v>
      </c>
      <c r="E253" s="1">
        <v>26</v>
      </c>
      <c r="F253" s="1">
        <v>2</v>
      </c>
      <c r="G253" s="1">
        <v>4</v>
      </c>
      <c r="O253" s="1" t="s">
        <v>413</v>
      </c>
      <c r="P253" s="1">
        <v>4</v>
      </c>
      <c r="Q253" s="1">
        <v>26</v>
      </c>
      <c r="R253" s="1">
        <v>2</v>
      </c>
      <c r="S253" s="1">
        <v>4</v>
      </c>
    </row>
    <row r="254" spans="3:19">
      <c r="C254" s="1" t="s">
        <v>401</v>
      </c>
      <c r="D254" s="1">
        <v>1</v>
      </c>
      <c r="E254" s="1">
        <v>27</v>
      </c>
      <c r="F254" s="1">
        <v>1</v>
      </c>
      <c r="G254" s="1">
        <v>1</v>
      </c>
      <c r="O254" s="1" t="s">
        <v>413</v>
      </c>
      <c r="P254" s="1">
        <v>1</v>
      </c>
      <c r="Q254" s="1">
        <v>27</v>
      </c>
      <c r="R254" s="1">
        <v>1</v>
      </c>
      <c r="S254" s="1">
        <v>1</v>
      </c>
    </row>
    <row r="255" spans="3:19">
      <c r="C255" s="1" t="s">
        <v>401</v>
      </c>
      <c r="D255" s="1">
        <v>1</v>
      </c>
      <c r="E255" s="1">
        <v>27</v>
      </c>
      <c r="F255" s="1">
        <v>2</v>
      </c>
      <c r="G255" s="1">
        <v>1</v>
      </c>
      <c r="O255" s="1" t="s">
        <v>413</v>
      </c>
      <c r="P255" s="1">
        <v>1</v>
      </c>
      <c r="Q255" s="1">
        <v>27</v>
      </c>
      <c r="R255" s="1">
        <v>2</v>
      </c>
      <c r="S255" s="1">
        <v>1</v>
      </c>
    </row>
    <row r="256" spans="3:19">
      <c r="C256" s="1" t="s">
        <v>401</v>
      </c>
      <c r="D256" s="1">
        <v>2</v>
      </c>
      <c r="E256" s="1">
        <v>28</v>
      </c>
      <c r="F256" s="1">
        <v>1</v>
      </c>
      <c r="G256" s="1">
        <v>2</v>
      </c>
      <c r="O256" s="1" t="s">
        <v>413</v>
      </c>
      <c r="P256" s="1">
        <v>2</v>
      </c>
      <c r="Q256" s="1">
        <v>28</v>
      </c>
      <c r="R256" s="1">
        <v>1</v>
      </c>
      <c r="S256" s="1">
        <v>2</v>
      </c>
    </row>
    <row r="257" spans="3:19">
      <c r="C257" s="1" t="s">
        <v>401</v>
      </c>
      <c r="D257" s="1">
        <v>2</v>
      </c>
      <c r="E257" s="1">
        <v>28</v>
      </c>
      <c r="F257" s="1">
        <v>2</v>
      </c>
      <c r="G257" s="1">
        <v>2</v>
      </c>
      <c r="O257" s="1" t="s">
        <v>413</v>
      </c>
      <c r="P257" s="1">
        <v>2</v>
      </c>
      <c r="Q257" s="1">
        <v>28</v>
      </c>
      <c r="R257" s="1">
        <v>2</v>
      </c>
      <c r="S257" s="1">
        <v>2</v>
      </c>
    </row>
    <row r="258" spans="3:19">
      <c r="C258" s="1" t="s">
        <v>401</v>
      </c>
      <c r="D258" s="1">
        <v>5</v>
      </c>
      <c r="E258" s="1">
        <v>29</v>
      </c>
      <c r="F258" s="1">
        <v>1</v>
      </c>
      <c r="G258" s="1">
        <v>5</v>
      </c>
      <c r="O258" s="1" t="s">
        <v>413</v>
      </c>
      <c r="P258" s="1">
        <v>5</v>
      </c>
      <c r="Q258" s="1">
        <v>29</v>
      </c>
      <c r="R258" s="1">
        <v>1</v>
      </c>
      <c r="S258" s="1">
        <v>5</v>
      </c>
    </row>
    <row r="259" spans="3:19">
      <c r="C259" s="1" t="s">
        <v>401</v>
      </c>
      <c r="D259" s="1">
        <v>5</v>
      </c>
      <c r="E259" s="1">
        <v>29</v>
      </c>
      <c r="F259" s="1">
        <v>2</v>
      </c>
      <c r="G259" s="1">
        <v>5</v>
      </c>
      <c r="O259" s="1" t="s">
        <v>413</v>
      </c>
      <c r="P259" s="1">
        <v>5</v>
      </c>
      <c r="Q259" s="1">
        <v>29</v>
      </c>
      <c r="R259" s="1">
        <v>2</v>
      </c>
      <c r="S259" s="1">
        <v>5</v>
      </c>
    </row>
    <row r="260" spans="3:19">
      <c r="C260" s="1" t="s">
        <v>401</v>
      </c>
      <c r="D260" s="1">
        <v>3</v>
      </c>
      <c r="E260" s="1">
        <v>30</v>
      </c>
      <c r="F260" s="1">
        <v>1</v>
      </c>
      <c r="G260" s="1">
        <v>3</v>
      </c>
      <c r="O260" s="1" t="s">
        <v>413</v>
      </c>
      <c r="P260" s="1">
        <v>3</v>
      </c>
      <c r="Q260" s="1">
        <v>30</v>
      </c>
      <c r="R260" s="1">
        <v>1</v>
      </c>
      <c r="S260" s="1">
        <v>3</v>
      </c>
    </row>
    <row r="261" spans="3:19">
      <c r="C261" s="1" t="s">
        <v>401</v>
      </c>
      <c r="D261" s="1">
        <v>3</v>
      </c>
      <c r="E261" s="1">
        <v>30</v>
      </c>
      <c r="F261" s="1">
        <v>2</v>
      </c>
      <c r="G261" s="1">
        <v>3</v>
      </c>
      <c r="O261" s="1" t="s">
        <v>413</v>
      </c>
      <c r="P261" s="1">
        <v>3</v>
      </c>
      <c r="Q261" s="1">
        <v>30</v>
      </c>
      <c r="R261" s="1">
        <v>2</v>
      </c>
      <c r="S261" s="1">
        <v>3</v>
      </c>
    </row>
    <row r="262" spans="3:19">
      <c r="C262" s="1" t="s">
        <v>401</v>
      </c>
      <c r="D262" s="1">
        <v>5</v>
      </c>
      <c r="E262" s="1">
        <v>31</v>
      </c>
      <c r="F262" s="1">
        <v>1</v>
      </c>
      <c r="G262" s="1">
        <v>5</v>
      </c>
      <c r="O262" s="1" t="s">
        <v>413</v>
      </c>
      <c r="P262" s="1">
        <v>5</v>
      </c>
      <c r="Q262" s="1">
        <v>31</v>
      </c>
      <c r="R262" s="1">
        <v>1</v>
      </c>
      <c r="S262" s="1">
        <v>5</v>
      </c>
    </row>
    <row r="263" spans="3:19">
      <c r="C263" s="1" t="s">
        <v>401</v>
      </c>
      <c r="D263" s="1">
        <v>5</v>
      </c>
      <c r="E263" s="1">
        <v>31</v>
      </c>
      <c r="F263" s="1">
        <v>2</v>
      </c>
      <c r="G263" s="1">
        <v>5</v>
      </c>
      <c r="O263" s="1" t="s">
        <v>413</v>
      </c>
      <c r="P263" s="1">
        <v>5</v>
      </c>
      <c r="Q263" s="1">
        <v>31</v>
      </c>
      <c r="R263" s="1">
        <v>2</v>
      </c>
      <c r="S263" s="1">
        <v>5</v>
      </c>
    </row>
    <row r="264" spans="3:19">
      <c r="C264" s="1" t="s">
        <v>401</v>
      </c>
      <c r="D264" s="1">
        <v>2</v>
      </c>
      <c r="E264" s="1">
        <v>32</v>
      </c>
      <c r="F264" s="1">
        <v>1</v>
      </c>
      <c r="G264" s="1">
        <v>2</v>
      </c>
      <c r="O264" s="1" t="s">
        <v>413</v>
      </c>
      <c r="P264" s="1">
        <v>2</v>
      </c>
      <c r="Q264" s="1">
        <v>32</v>
      </c>
      <c r="R264" s="1">
        <v>1</v>
      </c>
      <c r="S264" s="1">
        <v>2</v>
      </c>
    </row>
    <row r="265" spans="3:19">
      <c r="C265" s="1" t="s">
        <v>401</v>
      </c>
      <c r="D265" s="1">
        <v>1</v>
      </c>
      <c r="E265" s="1">
        <v>32</v>
      </c>
      <c r="F265" s="1">
        <v>2</v>
      </c>
      <c r="G265" s="1">
        <v>2</v>
      </c>
      <c r="O265" s="1" t="s">
        <v>413</v>
      </c>
      <c r="P265" s="1">
        <v>1</v>
      </c>
      <c r="Q265" s="1">
        <v>32</v>
      </c>
      <c r="R265" s="1">
        <v>2</v>
      </c>
      <c r="S265" s="1">
        <v>2</v>
      </c>
    </row>
    <row r="266" spans="3:19">
      <c r="C266" s="1" t="s">
        <v>401</v>
      </c>
      <c r="D266" s="1">
        <v>1</v>
      </c>
      <c r="E266" s="1">
        <v>33</v>
      </c>
      <c r="F266" s="1">
        <v>1</v>
      </c>
      <c r="G266" s="1">
        <v>1</v>
      </c>
      <c r="O266" s="1" t="s">
        <v>413</v>
      </c>
      <c r="P266" s="1">
        <v>1</v>
      </c>
      <c r="Q266" s="1">
        <v>33</v>
      </c>
      <c r="R266" s="1">
        <v>1</v>
      </c>
      <c r="S266" s="1">
        <v>1</v>
      </c>
    </row>
    <row r="267" spans="3:19">
      <c r="C267" s="1" t="s">
        <v>401</v>
      </c>
      <c r="D267" s="1">
        <v>1</v>
      </c>
      <c r="E267" s="1">
        <v>33</v>
      </c>
      <c r="F267" s="1">
        <v>2</v>
      </c>
      <c r="G267" s="1">
        <v>1</v>
      </c>
      <c r="O267" s="1" t="s">
        <v>413</v>
      </c>
      <c r="P267" s="1">
        <v>1</v>
      </c>
      <c r="Q267" s="1">
        <v>33</v>
      </c>
      <c r="R267" s="1">
        <v>2</v>
      </c>
      <c r="S267" s="1">
        <v>1</v>
      </c>
    </row>
    <row r="268" spans="3:19">
      <c r="C268" s="1" t="s">
        <v>401</v>
      </c>
      <c r="D268" s="1">
        <v>3</v>
      </c>
      <c r="E268" s="1">
        <v>34</v>
      </c>
      <c r="F268" s="1">
        <v>1</v>
      </c>
      <c r="G268" s="1">
        <v>3</v>
      </c>
      <c r="O268" s="1" t="s">
        <v>413</v>
      </c>
      <c r="P268" s="1">
        <v>3</v>
      </c>
      <c r="Q268" s="1">
        <v>34</v>
      </c>
      <c r="R268" s="1">
        <v>1</v>
      </c>
      <c r="S268" s="1">
        <v>3</v>
      </c>
    </row>
    <row r="269" spans="3:19">
      <c r="C269" s="1" t="s">
        <v>401</v>
      </c>
      <c r="D269" s="1">
        <v>4</v>
      </c>
      <c r="E269" s="1">
        <v>34</v>
      </c>
      <c r="F269" s="1">
        <v>2</v>
      </c>
      <c r="G269" s="1">
        <v>3</v>
      </c>
      <c r="O269" s="1" t="s">
        <v>413</v>
      </c>
      <c r="P269" s="1">
        <v>4</v>
      </c>
      <c r="Q269" s="1">
        <v>34</v>
      </c>
      <c r="R269" s="1">
        <v>2</v>
      </c>
      <c r="S269" s="1">
        <v>3</v>
      </c>
    </row>
    <row r="270" spans="3:19">
      <c r="C270" s="1" t="s">
        <v>401</v>
      </c>
      <c r="D270" s="1">
        <v>1</v>
      </c>
      <c r="E270" s="1">
        <v>35</v>
      </c>
      <c r="F270" s="1">
        <v>1</v>
      </c>
      <c r="G270" s="1">
        <v>1</v>
      </c>
      <c r="O270" s="1" t="s">
        <v>413</v>
      </c>
      <c r="P270" s="1">
        <v>1</v>
      </c>
      <c r="Q270" s="1">
        <v>35</v>
      </c>
      <c r="R270" s="1">
        <v>1</v>
      </c>
      <c r="S270" s="1">
        <v>1</v>
      </c>
    </row>
    <row r="271" spans="3:19">
      <c r="C271" s="1" t="s">
        <v>401</v>
      </c>
      <c r="D271" s="1">
        <v>1</v>
      </c>
      <c r="E271" s="1">
        <v>35</v>
      </c>
      <c r="F271" s="1">
        <v>2</v>
      </c>
      <c r="G271" s="1">
        <v>1</v>
      </c>
      <c r="O271" s="1" t="s">
        <v>413</v>
      </c>
      <c r="P271" s="1">
        <v>1</v>
      </c>
      <c r="Q271" s="1">
        <v>35</v>
      </c>
      <c r="R271" s="1">
        <v>2</v>
      </c>
      <c r="S271" s="1">
        <v>1</v>
      </c>
    </row>
    <row r="272" spans="3:19">
      <c r="C272" s="1" t="s">
        <v>401</v>
      </c>
      <c r="D272" s="1">
        <v>2</v>
      </c>
      <c r="E272" s="1">
        <v>36</v>
      </c>
      <c r="F272" s="1">
        <v>1</v>
      </c>
      <c r="G272" s="1">
        <v>2</v>
      </c>
      <c r="O272" s="1" t="s">
        <v>413</v>
      </c>
      <c r="P272" s="1">
        <v>2</v>
      </c>
      <c r="Q272" s="1">
        <v>36</v>
      </c>
      <c r="R272" s="1">
        <v>1</v>
      </c>
      <c r="S272" s="1">
        <v>2</v>
      </c>
    </row>
    <row r="273" spans="3:19">
      <c r="C273" s="1" t="s">
        <v>401</v>
      </c>
      <c r="D273" s="1">
        <v>2</v>
      </c>
      <c r="E273" s="1">
        <v>36</v>
      </c>
      <c r="F273" s="1">
        <v>2</v>
      </c>
      <c r="G273" s="1">
        <v>2</v>
      </c>
      <c r="O273" s="1" t="s">
        <v>413</v>
      </c>
      <c r="P273" s="1">
        <v>2</v>
      </c>
      <c r="Q273" s="1">
        <v>36</v>
      </c>
      <c r="R273" s="1">
        <v>2</v>
      </c>
      <c r="S273" s="1">
        <v>2</v>
      </c>
    </row>
    <row r="274" spans="3:19">
      <c r="C274" s="1" t="s">
        <v>401</v>
      </c>
      <c r="D274" s="1">
        <v>5</v>
      </c>
      <c r="E274" s="1">
        <v>37</v>
      </c>
      <c r="F274" s="1">
        <v>1</v>
      </c>
      <c r="G274" s="1">
        <v>5</v>
      </c>
      <c r="O274" s="1" t="s">
        <v>413</v>
      </c>
      <c r="P274" s="1">
        <v>5</v>
      </c>
      <c r="Q274" s="1">
        <v>37</v>
      </c>
      <c r="R274" s="1">
        <v>1</v>
      </c>
      <c r="S274" s="1">
        <v>5</v>
      </c>
    </row>
    <row r="275" spans="3:19">
      <c r="C275" s="1" t="s">
        <v>401</v>
      </c>
      <c r="D275" s="1">
        <v>5</v>
      </c>
      <c r="E275" s="1">
        <v>37</v>
      </c>
      <c r="F275" s="1">
        <v>2</v>
      </c>
      <c r="G275" s="1">
        <v>5</v>
      </c>
      <c r="O275" s="1" t="s">
        <v>413</v>
      </c>
      <c r="P275" s="1">
        <v>5</v>
      </c>
      <c r="Q275" s="1">
        <v>37</v>
      </c>
      <c r="R275" s="1">
        <v>2</v>
      </c>
      <c r="S275" s="1">
        <v>5</v>
      </c>
    </row>
    <row r="276" spans="3:19">
      <c r="C276" s="1" t="s">
        <v>401</v>
      </c>
      <c r="D276" s="1">
        <v>4</v>
      </c>
      <c r="E276" s="1">
        <v>38</v>
      </c>
      <c r="F276" s="1">
        <v>1</v>
      </c>
      <c r="G276" s="1">
        <v>4</v>
      </c>
      <c r="O276" s="1" t="s">
        <v>413</v>
      </c>
      <c r="P276" s="1">
        <v>4</v>
      </c>
      <c r="Q276" s="1">
        <v>38</v>
      </c>
      <c r="R276" s="1">
        <v>1</v>
      </c>
      <c r="S276" s="1">
        <v>4</v>
      </c>
    </row>
    <row r="277" spans="3:19">
      <c r="C277" s="1" t="s">
        <v>401</v>
      </c>
      <c r="D277" s="1">
        <v>4</v>
      </c>
      <c r="E277" s="1">
        <v>38</v>
      </c>
      <c r="F277" s="1">
        <v>2</v>
      </c>
      <c r="G277" s="1">
        <v>4</v>
      </c>
      <c r="O277" s="1" t="s">
        <v>413</v>
      </c>
      <c r="P277" s="1">
        <v>4</v>
      </c>
      <c r="Q277" s="1">
        <v>38</v>
      </c>
      <c r="R277" s="1">
        <v>2</v>
      </c>
      <c r="S277" s="1">
        <v>4</v>
      </c>
    </row>
    <row r="278" spans="3:19">
      <c r="C278" s="1" t="s">
        <v>401</v>
      </c>
      <c r="D278" s="1">
        <v>2</v>
      </c>
      <c r="E278" s="1">
        <v>39</v>
      </c>
      <c r="F278" s="1">
        <v>1</v>
      </c>
      <c r="G278" s="1">
        <v>2</v>
      </c>
      <c r="O278" s="1" t="s">
        <v>413</v>
      </c>
      <c r="P278" s="1">
        <v>2</v>
      </c>
      <c r="Q278" s="1">
        <v>39</v>
      </c>
      <c r="R278" s="1">
        <v>1</v>
      </c>
      <c r="S278" s="1">
        <v>2</v>
      </c>
    </row>
    <row r="279" spans="3:19">
      <c r="C279" s="1" t="s">
        <v>401</v>
      </c>
      <c r="D279" s="1">
        <v>2</v>
      </c>
      <c r="E279" s="1">
        <v>39</v>
      </c>
      <c r="F279" s="1">
        <v>2</v>
      </c>
      <c r="G279" s="1">
        <v>2</v>
      </c>
      <c r="O279" s="1" t="s">
        <v>413</v>
      </c>
      <c r="P279" s="1">
        <v>2</v>
      </c>
      <c r="Q279" s="1">
        <v>39</v>
      </c>
      <c r="R279" s="1">
        <v>2</v>
      </c>
      <c r="S279" s="1">
        <v>2</v>
      </c>
    </row>
    <row r="280" spans="3:19">
      <c r="C280" s="1" t="s">
        <v>401</v>
      </c>
      <c r="D280" s="1">
        <v>2</v>
      </c>
      <c r="E280" s="1">
        <v>40</v>
      </c>
      <c r="F280" s="1">
        <v>1</v>
      </c>
      <c r="G280" s="1">
        <v>3</v>
      </c>
      <c r="O280" s="1" t="s">
        <v>413</v>
      </c>
      <c r="P280" s="1">
        <v>2</v>
      </c>
      <c r="Q280" s="1">
        <v>40</v>
      </c>
      <c r="R280" s="1">
        <v>1</v>
      </c>
      <c r="S280" s="1">
        <v>3</v>
      </c>
    </row>
    <row r="281" spans="3:19">
      <c r="C281" s="1" t="s">
        <v>401</v>
      </c>
      <c r="D281" s="1">
        <v>2</v>
      </c>
      <c r="E281" s="1">
        <v>40</v>
      </c>
      <c r="F281" s="1">
        <v>2</v>
      </c>
      <c r="G281" s="1">
        <v>3</v>
      </c>
      <c r="O281" s="1" t="s">
        <v>413</v>
      </c>
      <c r="P281" s="1">
        <v>2</v>
      </c>
      <c r="Q281" s="1">
        <v>40</v>
      </c>
      <c r="R281" s="1">
        <v>2</v>
      </c>
      <c r="S281" s="1">
        <v>3</v>
      </c>
    </row>
    <row r="282" spans="3:19">
      <c r="C282" s="1" t="s">
        <v>401</v>
      </c>
      <c r="D282" s="1">
        <v>1</v>
      </c>
      <c r="E282" s="1">
        <v>41</v>
      </c>
      <c r="F282" s="1">
        <v>1</v>
      </c>
      <c r="G282" s="1">
        <v>1</v>
      </c>
      <c r="O282" s="1" t="s">
        <v>413</v>
      </c>
      <c r="P282" s="1">
        <v>1</v>
      </c>
      <c r="Q282" s="1">
        <v>41</v>
      </c>
      <c r="R282" s="1">
        <v>1</v>
      </c>
      <c r="S282" s="1">
        <v>1</v>
      </c>
    </row>
    <row r="283" spans="3:19">
      <c r="C283" s="1" t="s">
        <v>401</v>
      </c>
      <c r="D283" s="1">
        <v>1</v>
      </c>
      <c r="E283" s="1">
        <v>41</v>
      </c>
      <c r="F283" s="1">
        <v>2</v>
      </c>
      <c r="G283" s="1">
        <v>1</v>
      </c>
      <c r="O283" s="1" t="s">
        <v>413</v>
      </c>
      <c r="P283" s="1">
        <v>1</v>
      </c>
      <c r="Q283" s="1">
        <v>41</v>
      </c>
      <c r="R283" s="1">
        <v>2</v>
      </c>
      <c r="S283" s="1">
        <v>1</v>
      </c>
    </row>
    <row r="284" spans="3:19">
      <c r="C284" s="1" t="s">
        <v>401</v>
      </c>
      <c r="D284" s="1">
        <v>2</v>
      </c>
      <c r="E284" s="1">
        <v>42</v>
      </c>
      <c r="F284" s="1">
        <v>1</v>
      </c>
      <c r="G284" s="1">
        <v>2</v>
      </c>
      <c r="O284" s="1" t="s">
        <v>413</v>
      </c>
      <c r="P284" s="1">
        <v>2</v>
      </c>
      <c r="Q284" s="1">
        <v>42</v>
      </c>
      <c r="R284" s="1">
        <v>1</v>
      </c>
      <c r="S284" s="1">
        <v>2</v>
      </c>
    </row>
    <row r="285" spans="3:19">
      <c r="C285" s="1" t="s">
        <v>401</v>
      </c>
      <c r="D285" s="1">
        <v>2</v>
      </c>
      <c r="E285" s="1">
        <v>42</v>
      </c>
      <c r="F285" s="1">
        <v>2</v>
      </c>
      <c r="G285" s="1">
        <v>2</v>
      </c>
      <c r="O285" s="1" t="s">
        <v>413</v>
      </c>
      <c r="P285" s="1">
        <v>2</v>
      </c>
      <c r="Q285" s="1">
        <v>42</v>
      </c>
      <c r="R285" s="1">
        <v>2</v>
      </c>
      <c r="S285" s="1">
        <v>2</v>
      </c>
    </row>
    <row r="286" spans="3:19">
      <c r="C286" s="1" t="s">
        <v>401</v>
      </c>
      <c r="D286" s="1">
        <v>2</v>
      </c>
      <c r="E286" s="1">
        <v>43</v>
      </c>
      <c r="F286" s="1">
        <v>1</v>
      </c>
      <c r="G286" s="1">
        <v>2</v>
      </c>
      <c r="O286" s="1" t="s">
        <v>413</v>
      </c>
      <c r="P286" s="1">
        <v>2</v>
      </c>
      <c r="Q286" s="1">
        <v>43</v>
      </c>
      <c r="R286" s="1">
        <v>1</v>
      </c>
      <c r="S286" s="1">
        <v>2</v>
      </c>
    </row>
    <row r="287" spans="3:19">
      <c r="C287" s="1" t="s">
        <v>401</v>
      </c>
      <c r="D287" s="1">
        <v>1</v>
      </c>
      <c r="E287" s="1">
        <v>43</v>
      </c>
      <c r="F287" s="1">
        <v>2</v>
      </c>
      <c r="G287" s="1">
        <v>2</v>
      </c>
      <c r="O287" s="1" t="s">
        <v>413</v>
      </c>
      <c r="P287" s="1">
        <v>1</v>
      </c>
      <c r="Q287" s="1">
        <v>43</v>
      </c>
      <c r="R287" s="1">
        <v>2</v>
      </c>
      <c r="S287" s="1">
        <v>2</v>
      </c>
    </row>
    <row r="288" spans="3:19">
      <c r="C288" s="1" t="s">
        <v>401</v>
      </c>
      <c r="D288" s="1">
        <v>3</v>
      </c>
      <c r="E288" s="1">
        <v>44</v>
      </c>
      <c r="F288" s="1">
        <v>1</v>
      </c>
      <c r="G288" s="1">
        <v>3</v>
      </c>
      <c r="O288" s="1" t="s">
        <v>413</v>
      </c>
      <c r="P288" s="1">
        <v>3</v>
      </c>
      <c r="Q288" s="1">
        <v>44</v>
      </c>
      <c r="R288" s="1">
        <v>1</v>
      </c>
      <c r="S288" s="1">
        <v>3</v>
      </c>
    </row>
    <row r="289" spans="3:19">
      <c r="C289" s="1" t="s">
        <v>401</v>
      </c>
      <c r="D289" s="1">
        <v>3</v>
      </c>
      <c r="E289" s="1">
        <v>44</v>
      </c>
      <c r="F289" s="1">
        <v>2</v>
      </c>
      <c r="G289" s="1">
        <v>3</v>
      </c>
      <c r="O289" s="1" t="s">
        <v>413</v>
      </c>
      <c r="P289" s="1">
        <v>3</v>
      </c>
      <c r="Q289" s="1">
        <v>44</v>
      </c>
      <c r="R289" s="1">
        <v>2</v>
      </c>
      <c r="S289" s="1">
        <v>3</v>
      </c>
    </row>
    <row r="290" spans="3:19">
      <c r="C290" s="1" t="s">
        <v>401</v>
      </c>
      <c r="D290" s="1">
        <v>3</v>
      </c>
      <c r="E290" s="1">
        <v>45</v>
      </c>
      <c r="F290" s="1">
        <v>1</v>
      </c>
      <c r="G290" s="1">
        <v>3</v>
      </c>
      <c r="O290" s="1" t="s">
        <v>413</v>
      </c>
      <c r="P290" s="1">
        <v>3</v>
      </c>
      <c r="Q290" s="1">
        <v>45</v>
      </c>
      <c r="R290" s="1">
        <v>1</v>
      </c>
      <c r="S290" s="1">
        <v>3</v>
      </c>
    </row>
    <row r="291" spans="3:19">
      <c r="C291" s="1" t="s">
        <v>401</v>
      </c>
      <c r="D291" s="1">
        <v>3</v>
      </c>
      <c r="E291" s="1">
        <v>45</v>
      </c>
      <c r="F291" s="1">
        <v>2</v>
      </c>
      <c r="G291" s="1">
        <v>3</v>
      </c>
      <c r="O291" s="1" t="s">
        <v>413</v>
      </c>
      <c r="P291" s="1">
        <v>3</v>
      </c>
      <c r="Q291" s="1">
        <v>45</v>
      </c>
      <c r="R291" s="1">
        <v>2</v>
      </c>
      <c r="S291" s="1">
        <v>3</v>
      </c>
    </row>
    <row r="292" spans="3:19">
      <c r="C292" s="1" t="s">
        <v>401</v>
      </c>
      <c r="D292" s="1">
        <v>5</v>
      </c>
      <c r="E292" s="1">
        <v>46</v>
      </c>
      <c r="F292" s="1">
        <v>1</v>
      </c>
      <c r="G292" s="1">
        <v>5</v>
      </c>
      <c r="O292" s="1" t="s">
        <v>413</v>
      </c>
      <c r="P292" s="1">
        <v>5</v>
      </c>
      <c r="Q292" s="1">
        <v>46</v>
      </c>
      <c r="R292" s="1">
        <v>1</v>
      </c>
      <c r="S292" s="1">
        <v>5</v>
      </c>
    </row>
    <row r="293" spans="3:19">
      <c r="C293" s="1" t="s">
        <v>401</v>
      </c>
      <c r="D293" s="1">
        <v>5</v>
      </c>
      <c r="E293" s="1">
        <v>46</v>
      </c>
      <c r="F293" s="1">
        <v>2</v>
      </c>
      <c r="G293" s="1">
        <v>5</v>
      </c>
      <c r="O293" s="1" t="s">
        <v>413</v>
      </c>
      <c r="P293" s="1">
        <v>5</v>
      </c>
      <c r="Q293" s="1">
        <v>46</v>
      </c>
      <c r="R293" s="1">
        <v>2</v>
      </c>
      <c r="S293" s="1">
        <v>5</v>
      </c>
    </row>
    <row r="294" spans="3:19">
      <c r="C294" s="1" t="s">
        <v>401</v>
      </c>
      <c r="D294" s="1">
        <v>4</v>
      </c>
      <c r="E294" s="1">
        <v>47</v>
      </c>
      <c r="F294" s="1">
        <v>1</v>
      </c>
      <c r="G294" s="1">
        <v>4</v>
      </c>
      <c r="O294" s="1" t="s">
        <v>413</v>
      </c>
      <c r="P294" s="1">
        <v>4</v>
      </c>
      <c r="Q294" s="1">
        <v>47</v>
      </c>
      <c r="R294" s="1">
        <v>1</v>
      </c>
      <c r="S294" s="1">
        <v>4</v>
      </c>
    </row>
    <row r="295" spans="3:19">
      <c r="C295" s="1" t="s">
        <v>401</v>
      </c>
      <c r="D295" s="1">
        <v>4</v>
      </c>
      <c r="E295" s="1">
        <v>47</v>
      </c>
      <c r="F295" s="1">
        <v>2</v>
      </c>
      <c r="G295" s="1">
        <v>4</v>
      </c>
      <c r="O295" s="1" t="s">
        <v>413</v>
      </c>
      <c r="P295" s="1">
        <v>4</v>
      </c>
      <c r="Q295" s="1">
        <v>47</v>
      </c>
      <c r="R295" s="1">
        <v>2</v>
      </c>
      <c r="S295" s="1">
        <v>4</v>
      </c>
    </row>
    <row r="296" spans="3:19">
      <c r="C296" s="1" t="s">
        <v>401</v>
      </c>
      <c r="D296" s="1">
        <v>5</v>
      </c>
      <c r="E296" s="1">
        <v>48</v>
      </c>
      <c r="F296" s="1">
        <v>1</v>
      </c>
      <c r="G296" s="1">
        <v>5</v>
      </c>
      <c r="O296" s="1" t="s">
        <v>413</v>
      </c>
      <c r="P296" s="1">
        <v>5</v>
      </c>
      <c r="Q296" s="1">
        <v>48</v>
      </c>
      <c r="R296" s="1">
        <v>1</v>
      </c>
      <c r="S296" s="1">
        <v>5</v>
      </c>
    </row>
    <row r="297" spans="3:19">
      <c r="C297" s="1" t="s">
        <v>401</v>
      </c>
      <c r="D297" s="1">
        <v>5</v>
      </c>
      <c r="E297" s="1">
        <v>48</v>
      </c>
      <c r="F297" s="1">
        <v>2</v>
      </c>
      <c r="G297" s="1">
        <v>5</v>
      </c>
      <c r="O297" s="1" t="s">
        <v>413</v>
      </c>
      <c r="P297" s="1">
        <v>5</v>
      </c>
      <c r="Q297" s="1">
        <v>48</v>
      </c>
      <c r="R297" s="1">
        <v>2</v>
      </c>
      <c r="S297" s="1">
        <v>5</v>
      </c>
    </row>
    <row r="298" spans="3:19">
      <c r="C298" s="1" t="s">
        <v>401</v>
      </c>
      <c r="D298" s="1">
        <v>3</v>
      </c>
      <c r="E298" s="1">
        <v>49</v>
      </c>
      <c r="F298" s="1">
        <v>1</v>
      </c>
      <c r="G298" s="1">
        <v>4</v>
      </c>
      <c r="O298" s="1" t="s">
        <v>413</v>
      </c>
      <c r="P298" s="1">
        <v>3</v>
      </c>
      <c r="Q298" s="1">
        <v>49</v>
      </c>
      <c r="R298" s="1">
        <v>1</v>
      </c>
      <c r="S298" s="1">
        <v>4</v>
      </c>
    </row>
    <row r="299" spans="3:19">
      <c r="C299" s="1" t="s">
        <v>401</v>
      </c>
      <c r="D299" s="1">
        <v>4</v>
      </c>
      <c r="E299" s="1">
        <v>49</v>
      </c>
      <c r="F299" s="1">
        <v>2</v>
      </c>
      <c r="G299" s="1">
        <v>4</v>
      </c>
      <c r="O299" s="1" t="s">
        <v>413</v>
      </c>
      <c r="P299" s="1">
        <v>4</v>
      </c>
      <c r="Q299" s="1">
        <v>49</v>
      </c>
      <c r="R299" s="1">
        <v>2</v>
      </c>
      <c r="S299" s="1">
        <v>4</v>
      </c>
    </row>
    <row r="300" spans="3:19">
      <c r="C300" s="1" t="s">
        <v>401</v>
      </c>
      <c r="D300" s="1">
        <v>1</v>
      </c>
      <c r="E300" s="1">
        <v>50</v>
      </c>
      <c r="F300" s="1">
        <v>1</v>
      </c>
      <c r="G300" s="1">
        <v>1</v>
      </c>
      <c r="O300" s="1" t="s">
        <v>413</v>
      </c>
      <c r="P300" s="1">
        <v>1</v>
      </c>
      <c r="Q300" s="1">
        <v>50</v>
      </c>
      <c r="R300" s="1">
        <v>1</v>
      </c>
      <c r="S300" s="1">
        <v>1</v>
      </c>
    </row>
    <row r="301" spans="3:19">
      <c r="C301" s="1" t="s">
        <v>401</v>
      </c>
      <c r="D301" s="1">
        <v>1</v>
      </c>
      <c r="E301" s="1">
        <v>50</v>
      </c>
      <c r="F301" s="1">
        <v>2</v>
      </c>
      <c r="G301" s="1">
        <v>1</v>
      </c>
      <c r="O301" s="1" t="s">
        <v>413</v>
      </c>
      <c r="P301" s="1">
        <v>1</v>
      </c>
      <c r="Q301" s="1">
        <v>50</v>
      </c>
      <c r="R301" s="1">
        <v>2</v>
      </c>
      <c r="S301" s="1">
        <v>1</v>
      </c>
    </row>
    <row r="302" spans="3:19">
      <c r="C302" s="1" t="s">
        <v>400</v>
      </c>
      <c r="D302" s="1">
        <v>5</v>
      </c>
      <c r="E302" s="1">
        <v>1</v>
      </c>
      <c r="F302" s="1">
        <v>1</v>
      </c>
      <c r="G302" s="1">
        <v>5</v>
      </c>
      <c r="O302" s="1" t="s">
        <v>414</v>
      </c>
      <c r="P302" s="1">
        <v>5</v>
      </c>
      <c r="Q302" s="1">
        <v>1</v>
      </c>
      <c r="R302" s="1">
        <v>1</v>
      </c>
      <c r="S302" s="1">
        <v>4</v>
      </c>
    </row>
    <row r="303" spans="3:19">
      <c r="C303" s="1" t="s">
        <v>400</v>
      </c>
      <c r="D303" s="1">
        <v>5</v>
      </c>
      <c r="E303" s="1">
        <v>1</v>
      </c>
      <c r="F303" s="1">
        <v>2</v>
      </c>
      <c r="G303" s="1">
        <v>5</v>
      </c>
      <c r="O303" s="1" t="s">
        <v>414</v>
      </c>
      <c r="P303" s="1">
        <v>4</v>
      </c>
      <c r="Q303" s="1">
        <v>1</v>
      </c>
      <c r="R303" s="1">
        <v>2</v>
      </c>
      <c r="S303" s="1">
        <v>4</v>
      </c>
    </row>
    <row r="304" spans="3:19">
      <c r="C304" s="1" t="s">
        <v>400</v>
      </c>
      <c r="D304" s="1">
        <v>3</v>
      </c>
      <c r="E304" s="1">
        <v>2</v>
      </c>
      <c r="F304" s="1">
        <v>1</v>
      </c>
      <c r="G304" s="1">
        <v>3</v>
      </c>
      <c r="O304" s="1" t="s">
        <v>414</v>
      </c>
      <c r="P304" s="1">
        <v>3</v>
      </c>
      <c r="Q304" s="1">
        <v>2</v>
      </c>
      <c r="R304" s="1">
        <v>1</v>
      </c>
      <c r="S304" s="1">
        <v>3</v>
      </c>
    </row>
    <row r="305" spans="3:19">
      <c r="C305" s="1" t="s">
        <v>400</v>
      </c>
      <c r="D305" s="1">
        <v>3</v>
      </c>
      <c r="E305" s="1">
        <v>2</v>
      </c>
      <c r="F305" s="1">
        <v>2</v>
      </c>
      <c r="G305" s="1">
        <v>3</v>
      </c>
      <c r="O305" s="1" t="s">
        <v>414</v>
      </c>
      <c r="P305" s="1">
        <v>3</v>
      </c>
      <c r="Q305" s="1">
        <v>2</v>
      </c>
      <c r="R305" s="1">
        <v>2</v>
      </c>
      <c r="S305" s="1">
        <v>3</v>
      </c>
    </row>
    <row r="306" spans="3:19">
      <c r="C306" s="1" t="s">
        <v>400</v>
      </c>
      <c r="D306" s="1">
        <v>1</v>
      </c>
      <c r="E306" s="1">
        <v>3</v>
      </c>
      <c r="F306" s="1">
        <v>1</v>
      </c>
      <c r="G306" s="1">
        <v>1</v>
      </c>
      <c r="O306" s="1" t="s">
        <v>414</v>
      </c>
      <c r="P306" s="1">
        <v>1</v>
      </c>
      <c r="Q306" s="1">
        <v>3</v>
      </c>
      <c r="R306" s="1">
        <v>1</v>
      </c>
      <c r="S306" s="1">
        <v>1</v>
      </c>
    </row>
    <row r="307" spans="3:19">
      <c r="C307" s="1" t="s">
        <v>400</v>
      </c>
      <c r="D307" s="1">
        <v>1</v>
      </c>
      <c r="E307" s="1">
        <v>3</v>
      </c>
      <c r="F307" s="1">
        <v>2</v>
      </c>
      <c r="G307" s="1">
        <v>1</v>
      </c>
      <c r="O307" s="1" t="s">
        <v>414</v>
      </c>
      <c r="P307" s="1">
        <v>1</v>
      </c>
      <c r="Q307" s="1">
        <v>3</v>
      </c>
      <c r="R307" s="1">
        <v>2</v>
      </c>
      <c r="S307" s="1">
        <v>1</v>
      </c>
    </row>
    <row r="308" spans="3:19">
      <c r="C308" s="1" t="s">
        <v>400</v>
      </c>
      <c r="D308" s="1">
        <v>2</v>
      </c>
      <c r="E308" s="1">
        <v>4</v>
      </c>
      <c r="F308" s="1">
        <v>1</v>
      </c>
      <c r="G308" s="1">
        <v>2</v>
      </c>
      <c r="O308" s="1" t="s">
        <v>414</v>
      </c>
      <c r="P308" s="1">
        <v>2</v>
      </c>
      <c r="Q308" s="1">
        <v>4</v>
      </c>
      <c r="R308" s="1">
        <v>1</v>
      </c>
      <c r="S308" s="1">
        <v>2</v>
      </c>
    </row>
    <row r="309" spans="3:19">
      <c r="C309" s="1" t="s">
        <v>400</v>
      </c>
      <c r="D309" s="1">
        <v>2</v>
      </c>
      <c r="E309" s="1">
        <v>4</v>
      </c>
      <c r="F309" s="1">
        <v>2</v>
      </c>
      <c r="G309" s="1">
        <v>2</v>
      </c>
      <c r="O309" s="1" t="s">
        <v>414</v>
      </c>
      <c r="P309" s="1">
        <v>2</v>
      </c>
      <c r="Q309" s="1">
        <v>4</v>
      </c>
      <c r="R309" s="1">
        <v>2</v>
      </c>
      <c r="S309" s="1">
        <v>2</v>
      </c>
    </row>
    <row r="310" spans="3:19">
      <c r="C310" s="1" t="s">
        <v>400</v>
      </c>
      <c r="D310" s="1">
        <v>1</v>
      </c>
      <c r="E310" s="1">
        <v>5</v>
      </c>
      <c r="F310" s="1">
        <v>1</v>
      </c>
      <c r="G310" s="1">
        <v>1</v>
      </c>
      <c r="O310" s="1" t="s">
        <v>414</v>
      </c>
      <c r="P310" s="1">
        <v>1</v>
      </c>
      <c r="Q310" s="1">
        <v>5</v>
      </c>
      <c r="R310" s="1">
        <v>1</v>
      </c>
      <c r="S310" s="1">
        <v>1</v>
      </c>
    </row>
    <row r="311" spans="3:19">
      <c r="C311" s="1" t="s">
        <v>400</v>
      </c>
      <c r="D311" s="1">
        <v>1</v>
      </c>
      <c r="E311" s="1">
        <v>5</v>
      </c>
      <c r="F311" s="1">
        <v>2</v>
      </c>
      <c r="G311" s="1">
        <v>1</v>
      </c>
      <c r="O311" s="1" t="s">
        <v>414</v>
      </c>
      <c r="P311" s="1">
        <v>1</v>
      </c>
      <c r="Q311" s="1">
        <v>5</v>
      </c>
      <c r="R311" s="1">
        <v>2</v>
      </c>
      <c r="S311" s="1">
        <v>1</v>
      </c>
    </row>
    <row r="312" spans="3:19">
      <c r="C312" s="1" t="s">
        <v>400</v>
      </c>
      <c r="D312" s="1">
        <v>2</v>
      </c>
      <c r="E312" s="1">
        <v>6</v>
      </c>
      <c r="F312" s="1">
        <v>1</v>
      </c>
      <c r="G312" s="1">
        <v>3</v>
      </c>
      <c r="O312" s="1" t="s">
        <v>414</v>
      </c>
      <c r="P312" s="1">
        <v>2</v>
      </c>
      <c r="Q312" s="1">
        <v>6</v>
      </c>
      <c r="R312" s="1">
        <v>1</v>
      </c>
      <c r="S312" s="1">
        <v>3</v>
      </c>
    </row>
    <row r="313" spans="3:19">
      <c r="C313" s="1" t="s">
        <v>400</v>
      </c>
      <c r="D313" s="1">
        <v>2</v>
      </c>
      <c r="E313" s="1">
        <v>6</v>
      </c>
      <c r="F313" s="1">
        <v>2</v>
      </c>
      <c r="G313" s="1">
        <v>3</v>
      </c>
      <c r="O313" s="1" t="s">
        <v>414</v>
      </c>
      <c r="P313" s="1">
        <v>2</v>
      </c>
      <c r="Q313" s="1">
        <v>6</v>
      </c>
      <c r="R313" s="1">
        <v>2</v>
      </c>
      <c r="S313" s="1">
        <v>3</v>
      </c>
    </row>
    <row r="314" spans="3:19">
      <c r="C314" s="1" t="s">
        <v>400</v>
      </c>
      <c r="D314" s="1">
        <v>4</v>
      </c>
      <c r="E314" s="1">
        <v>7</v>
      </c>
      <c r="F314" s="1">
        <v>1</v>
      </c>
      <c r="G314" s="1">
        <v>4</v>
      </c>
      <c r="O314" s="1" t="s">
        <v>414</v>
      </c>
      <c r="P314" s="1">
        <v>4</v>
      </c>
      <c r="Q314" s="1">
        <v>7</v>
      </c>
      <c r="R314" s="1">
        <v>1</v>
      </c>
      <c r="S314" s="1">
        <v>4</v>
      </c>
    </row>
    <row r="315" spans="3:19">
      <c r="C315" s="1" t="s">
        <v>400</v>
      </c>
      <c r="D315" s="1">
        <v>4</v>
      </c>
      <c r="E315" s="1">
        <v>7</v>
      </c>
      <c r="F315" s="1">
        <v>2</v>
      </c>
      <c r="G315" s="1">
        <v>4</v>
      </c>
      <c r="O315" s="1" t="s">
        <v>414</v>
      </c>
      <c r="P315" s="1">
        <v>4</v>
      </c>
      <c r="Q315" s="1">
        <v>7</v>
      </c>
      <c r="R315" s="1">
        <v>2</v>
      </c>
      <c r="S315" s="1">
        <v>4</v>
      </c>
    </row>
    <row r="316" spans="3:19">
      <c r="C316" s="1" t="s">
        <v>400</v>
      </c>
      <c r="D316" s="1">
        <v>5</v>
      </c>
      <c r="E316" s="1">
        <v>8</v>
      </c>
      <c r="F316" s="1">
        <v>1</v>
      </c>
      <c r="G316" s="1">
        <v>5</v>
      </c>
      <c r="O316" s="1" t="s">
        <v>414</v>
      </c>
      <c r="P316" s="1">
        <v>5</v>
      </c>
      <c r="Q316" s="1">
        <v>8</v>
      </c>
      <c r="R316" s="1">
        <v>1</v>
      </c>
      <c r="S316" s="1">
        <v>5</v>
      </c>
    </row>
    <row r="317" spans="3:19">
      <c r="C317" s="1" t="s">
        <v>400</v>
      </c>
      <c r="D317" s="1">
        <v>5</v>
      </c>
      <c r="E317" s="1">
        <v>8</v>
      </c>
      <c r="F317" s="1">
        <v>2</v>
      </c>
      <c r="G317" s="1">
        <v>5</v>
      </c>
      <c r="O317" s="1" t="s">
        <v>414</v>
      </c>
      <c r="P317" s="1">
        <v>5</v>
      </c>
      <c r="Q317" s="1">
        <v>8</v>
      </c>
      <c r="R317" s="1">
        <v>2</v>
      </c>
      <c r="S317" s="1">
        <v>5</v>
      </c>
    </row>
    <row r="318" spans="3:19">
      <c r="C318" s="1" t="s">
        <v>400</v>
      </c>
      <c r="D318" s="1">
        <v>2</v>
      </c>
      <c r="E318" s="1">
        <v>9</v>
      </c>
      <c r="F318" s="1">
        <v>1</v>
      </c>
      <c r="G318" s="1">
        <v>2</v>
      </c>
      <c r="O318" s="1" t="s">
        <v>414</v>
      </c>
      <c r="P318" s="1">
        <v>2</v>
      </c>
      <c r="Q318" s="1">
        <v>9</v>
      </c>
      <c r="R318" s="1">
        <v>1</v>
      </c>
      <c r="S318" s="1">
        <v>2</v>
      </c>
    </row>
    <row r="319" spans="3:19">
      <c r="C319" s="1" t="s">
        <v>400</v>
      </c>
      <c r="D319" s="1">
        <v>2</v>
      </c>
      <c r="E319" s="1">
        <v>9</v>
      </c>
      <c r="F319" s="1">
        <v>2</v>
      </c>
      <c r="G319" s="1">
        <v>2</v>
      </c>
      <c r="O319" s="1" t="s">
        <v>414</v>
      </c>
      <c r="P319" s="1">
        <v>2</v>
      </c>
      <c r="Q319" s="1">
        <v>9</v>
      </c>
      <c r="R319" s="1">
        <v>2</v>
      </c>
      <c r="S319" s="1">
        <v>2</v>
      </c>
    </row>
    <row r="320" spans="3:19">
      <c r="C320" s="1" t="s">
        <v>400</v>
      </c>
      <c r="D320" s="1">
        <v>1</v>
      </c>
      <c r="E320" s="1">
        <v>10</v>
      </c>
      <c r="F320" s="1">
        <v>1</v>
      </c>
      <c r="G320" s="1">
        <v>1</v>
      </c>
      <c r="O320" s="1" t="s">
        <v>414</v>
      </c>
      <c r="P320" s="1">
        <v>1</v>
      </c>
      <c r="Q320" s="1">
        <v>10</v>
      </c>
      <c r="R320" s="1">
        <v>1</v>
      </c>
      <c r="S320" s="1">
        <v>1</v>
      </c>
    </row>
    <row r="321" spans="3:19">
      <c r="C321" s="1" t="s">
        <v>400</v>
      </c>
      <c r="D321" s="1">
        <v>1</v>
      </c>
      <c r="E321" s="1">
        <v>10</v>
      </c>
      <c r="F321" s="1">
        <v>2</v>
      </c>
      <c r="G321" s="1">
        <v>1</v>
      </c>
      <c r="O321" s="1" t="s">
        <v>414</v>
      </c>
      <c r="P321" s="1">
        <v>1</v>
      </c>
      <c r="Q321" s="1">
        <v>10</v>
      </c>
      <c r="R321" s="1">
        <v>2</v>
      </c>
      <c r="S321" s="1">
        <v>1</v>
      </c>
    </row>
    <row r="322" spans="3:19">
      <c r="C322" s="1" t="s">
        <v>400</v>
      </c>
      <c r="D322" s="1">
        <v>5</v>
      </c>
      <c r="E322" s="1">
        <v>11</v>
      </c>
      <c r="F322" s="1">
        <v>1</v>
      </c>
      <c r="G322" s="1">
        <v>5</v>
      </c>
      <c r="O322" s="1" t="s">
        <v>414</v>
      </c>
      <c r="P322" s="1">
        <v>5</v>
      </c>
      <c r="Q322" s="1">
        <v>11</v>
      </c>
      <c r="R322" s="1">
        <v>1</v>
      </c>
      <c r="S322" s="1">
        <v>5</v>
      </c>
    </row>
    <row r="323" spans="3:19">
      <c r="C323" s="1" t="s">
        <v>400</v>
      </c>
      <c r="D323" s="1">
        <v>5</v>
      </c>
      <c r="E323" s="1">
        <v>11</v>
      </c>
      <c r="F323" s="1">
        <v>2</v>
      </c>
      <c r="G323" s="1">
        <v>5</v>
      </c>
      <c r="O323" s="1" t="s">
        <v>414</v>
      </c>
      <c r="P323" s="1">
        <v>5</v>
      </c>
      <c r="Q323" s="1">
        <v>11</v>
      </c>
      <c r="R323" s="1">
        <v>2</v>
      </c>
      <c r="S323" s="1">
        <v>5</v>
      </c>
    </row>
    <row r="324" spans="3:19">
      <c r="C324" s="1" t="s">
        <v>400</v>
      </c>
      <c r="D324" s="1">
        <v>4</v>
      </c>
      <c r="E324" s="1">
        <v>12</v>
      </c>
      <c r="F324" s="1">
        <v>1</v>
      </c>
      <c r="G324" s="1">
        <v>4</v>
      </c>
      <c r="O324" s="1" t="s">
        <v>414</v>
      </c>
      <c r="P324" s="1">
        <v>4</v>
      </c>
      <c r="Q324" s="1">
        <v>12</v>
      </c>
      <c r="R324" s="1">
        <v>1</v>
      </c>
      <c r="S324" s="1">
        <v>4</v>
      </c>
    </row>
    <row r="325" spans="3:19">
      <c r="C325" s="1" t="s">
        <v>400</v>
      </c>
      <c r="D325" s="1">
        <v>4</v>
      </c>
      <c r="E325" s="1">
        <v>12</v>
      </c>
      <c r="F325" s="1">
        <v>2</v>
      </c>
      <c r="G325" s="1">
        <v>4</v>
      </c>
      <c r="O325" s="1" t="s">
        <v>414</v>
      </c>
      <c r="P325" s="1">
        <v>4</v>
      </c>
      <c r="Q325" s="1">
        <v>12</v>
      </c>
      <c r="R325" s="1">
        <v>2</v>
      </c>
      <c r="S325" s="1">
        <v>4</v>
      </c>
    </row>
    <row r="326" spans="3:19">
      <c r="C326" s="1" t="s">
        <v>400</v>
      </c>
      <c r="D326" s="1">
        <v>1</v>
      </c>
      <c r="E326" s="1">
        <v>13</v>
      </c>
      <c r="F326" s="1">
        <v>1</v>
      </c>
      <c r="G326" s="1">
        <v>1</v>
      </c>
      <c r="O326" s="1" t="s">
        <v>414</v>
      </c>
      <c r="P326" s="1">
        <v>1</v>
      </c>
      <c r="Q326" s="1">
        <v>13</v>
      </c>
      <c r="R326" s="1">
        <v>1</v>
      </c>
      <c r="S326" s="1">
        <v>1</v>
      </c>
    </row>
    <row r="327" spans="3:19">
      <c r="C327" s="1" t="s">
        <v>400</v>
      </c>
      <c r="D327" s="1">
        <v>1</v>
      </c>
      <c r="E327" s="1">
        <v>13</v>
      </c>
      <c r="F327" s="1">
        <v>2</v>
      </c>
      <c r="G327" s="1">
        <v>1</v>
      </c>
      <c r="O327" s="1" t="s">
        <v>414</v>
      </c>
      <c r="P327" s="1">
        <v>1</v>
      </c>
      <c r="Q327" s="1">
        <v>13</v>
      </c>
      <c r="R327" s="1">
        <v>2</v>
      </c>
      <c r="S327" s="1">
        <v>1</v>
      </c>
    </row>
    <row r="328" spans="3:19">
      <c r="C328" s="1" t="s">
        <v>400</v>
      </c>
      <c r="D328" s="1">
        <v>3</v>
      </c>
      <c r="E328" s="1">
        <v>14</v>
      </c>
      <c r="F328" s="1">
        <v>1</v>
      </c>
      <c r="G328" s="1">
        <v>3</v>
      </c>
      <c r="O328" s="1" t="s">
        <v>414</v>
      </c>
      <c r="P328" s="1">
        <v>3</v>
      </c>
      <c r="Q328" s="1">
        <v>14</v>
      </c>
      <c r="R328" s="1">
        <v>1</v>
      </c>
      <c r="S328" s="1">
        <v>3</v>
      </c>
    </row>
    <row r="329" spans="3:19">
      <c r="C329" s="1" t="s">
        <v>400</v>
      </c>
      <c r="D329" s="1">
        <v>3</v>
      </c>
      <c r="E329" s="1">
        <v>14</v>
      </c>
      <c r="F329" s="1">
        <v>2</v>
      </c>
      <c r="G329" s="1">
        <v>3</v>
      </c>
      <c r="O329" s="1" t="s">
        <v>414</v>
      </c>
      <c r="P329" s="1">
        <v>3</v>
      </c>
      <c r="Q329" s="1">
        <v>14</v>
      </c>
      <c r="R329" s="1">
        <v>2</v>
      </c>
      <c r="S329" s="1">
        <v>3</v>
      </c>
    </row>
    <row r="330" spans="3:19">
      <c r="C330" s="1" t="s">
        <v>400</v>
      </c>
      <c r="D330" s="1">
        <v>2</v>
      </c>
      <c r="E330" s="1">
        <v>15</v>
      </c>
      <c r="F330" s="1">
        <v>1</v>
      </c>
      <c r="G330" s="1">
        <v>2</v>
      </c>
      <c r="O330" s="1" t="s">
        <v>414</v>
      </c>
      <c r="P330" s="1">
        <v>2</v>
      </c>
      <c r="Q330" s="1">
        <v>15</v>
      </c>
      <c r="R330" s="1">
        <v>1</v>
      </c>
      <c r="S330" s="1">
        <v>2</v>
      </c>
    </row>
    <row r="331" spans="3:19">
      <c r="C331" s="1" t="s">
        <v>400</v>
      </c>
      <c r="D331" s="1">
        <v>2</v>
      </c>
      <c r="E331" s="1">
        <v>15</v>
      </c>
      <c r="F331" s="1">
        <v>2</v>
      </c>
      <c r="G331" s="1">
        <v>2</v>
      </c>
      <c r="O331" s="1" t="s">
        <v>414</v>
      </c>
      <c r="P331" s="1">
        <v>2</v>
      </c>
      <c r="Q331" s="1">
        <v>15</v>
      </c>
      <c r="R331" s="1">
        <v>2</v>
      </c>
      <c r="S331" s="1">
        <v>2</v>
      </c>
    </row>
    <row r="332" spans="3:19">
      <c r="C332" s="1" t="s">
        <v>400</v>
      </c>
      <c r="D332" s="1">
        <v>4</v>
      </c>
      <c r="E332" s="1">
        <v>16</v>
      </c>
      <c r="F332" s="1">
        <v>1</v>
      </c>
      <c r="G332" s="1">
        <v>4</v>
      </c>
      <c r="O332" s="1" t="s">
        <v>414</v>
      </c>
      <c r="P332" s="1">
        <v>4</v>
      </c>
      <c r="Q332" s="1">
        <v>16</v>
      </c>
      <c r="R332" s="1">
        <v>1</v>
      </c>
      <c r="S332" s="1">
        <v>4</v>
      </c>
    </row>
    <row r="333" spans="3:19">
      <c r="C333" s="1" t="s">
        <v>400</v>
      </c>
      <c r="D333" s="1">
        <v>4</v>
      </c>
      <c r="E333" s="1">
        <v>16</v>
      </c>
      <c r="F333" s="1">
        <v>2</v>
      </c>
      <c r="G333" s="1">
        <v>4</v>
      </c>
      <c r="O333" s="1" t="s">
        <v>414</v>
      </c>
      <c r="P333" s="1">
        <v>4</v>
      </c>
      <c r="Q333" s="1">
        <v>16</v>
      </c>
      <c r="R333" s="1">
        <v>2</v>
      </c>
      <c r="S333" s="1">
        <v>4</v>
      </c>
    </row>
    <row r="334" spans="3:19">
      <c r="C334" s="1" t="s">
        <v>400</v>
      </c>
      <c r="D334" s="1">
        <v>1</v>
      </c>
      <c r="E334" s="1">
        <v>17</v>
      </c>
      <c r="F334" s="1">
        <v>1</v>
      </c>
      <c r="G334" s="1">
        <v>1</v>
      </c>
      <c r="O334" s="1" t="s">
        <v>414</v>
      </c>
      <c r="P334" s="1">
        <v>1</v>
      </c>
      <c r="Q334" s="1">
        <v>17</v>
      </c>
      <c r="R334" s="1">
        <v>1</v>
      </c>
      <c r="S334" s="1">
        <v>1</v>
      </c>
    </row>
    <row r="335" spans="3:19">
      <c r="C335" s="1" t="s">
        <v>400</v>
      </c>
      <c r="D335" s="1">
        <v>1</v>
      </c>
      <c r="E335" s="1">
        <v>17</v>
      </c>
      <c r="F335" s="1">
        <v>2</v>
      </c>
      <c r="G335" s="1">
        <v>1</v>
      </c>
      <c r="O335" s="1" t="s">
        <v>414</v>
      </c>
      <c r="P335" s="1">
        <v>1</v>
      </c>
      <c r="Q335" s="1">
        <v>17</v>
      </c>
      <c r="R335" s="1">
        <v>2</v>
      </c>
      <c r="S335" s="1">
        <v>1</v>
      </c>
    </row>
    <row r="336" spans="3:19">
      <c r="C336" s="1" t="s">
        <v>400</v>
      </c>
      <c r="D336" s="1">
        <v>2</v>
      </c>
      <c r="E336" s="1">
        <v>18</v>
      </c>
      <c r="F336" s="1">
        <v>1</v>
      </c>
      <c r="G336" s="1">
        <v>2</v>
      </c>
      <c r="O336" s="1" t="s">
        <v>414</v>
      </c>
      <c r="P336" s="1">
        <v>2</v>
      </c>
      <c r="Q336" s="1">
        <v>18</v>
      </c>
      <c r="R336" s="1">
        <v>1</v>
      </c>
      <c r="S336" s="1">
        <v>2</v>
      </c>
    </row>
    <row r="337" spans="3:19">
      <c r="C337" s="1" t="s">
        <v>400</v>
      </c>
      <c r="D337" s="1">
        <v>3</v>
      </c>
      <c r="E337" s="1">
        <v>18</v>
      </c>
      <c r="F337" s="1">
        <v>2</v>
      </c>
      <c r="G337" s="1">
        <v>2</v>
      </c>
      <c r="O337" s="1" t="s">
        <v>414</v>
      </c>
      <c r="P337" s="1">
        <v>3</v>
      </c>
      <c r="Q337" s="1">
        <v>18</v>
      </c>
      <c r="R337" s="1">
        <v>2</v>
      </c>
      <c r="S337" s="1">
        <v>2</v>
      </c>
    </row>
    <row r="338" spans="3:19">
      <c r="C338" s="1" t="s">
        <v>400</v>
      </c>
      <c r="D338" s="1">
        <v>3</v>
      </c>
      <c r="E338" s="1">
        <v>19</v>
      </c>
      <c r="F338" s="1">
        <v>1</v>
      </c>
      <c r="G338" s="1">
        <v>3</v>
      </c>
      <c r="O338" s="1" t="s">
        <v>414</v>
      </c>
      <c r="P338" s="1">
        <v>3</v>
      </c>
      <c r="Q338" s="1">
        <v>19</v>
      </c>
      <c r="R338" s="1">
        <v>1</v>
      </c>
      <c r="S338" s="1">
        <v>3</v>
      </c>
    </row>
    <row r="339" spans="3:19">
      <c r="C339" s="1" t="s">
        <v>400</v>
      </c>
      <c r="D339" s="1">
        <v>3</v>
      </c>
      <c r="E339" s="1">
        <v>19</v>
      </c>
      <c r="F339" s="1">
        <v>2</v>
      </c>
      <c r="G339" s="1">
        <v>3</v>
      </c>
      <c r="O339" s="1" t="s">
        <v>414</v>
      </c>
      <c r="P339" s="1">
        <v>3</v>
      </c>
      <c r="Q339" s="1">
        <v>19</v>
      </c>
      <c r="R339" s="1">
        <v>2</v>
      </c>
      <c r="S339" s="1">
        <v>3</v>
      </c>
    </row>
    <row r="340" spans="3:19">
      <c r="C340" s="1" t="s">
        <v>400</v>
      </c>
      <c r="D340" s="1">
        <v>5</v>
      </c>
      <c r="E340" s="1">
        <v>20</v>
      </c>
      <c r="F340" s="1">
        <v>1</v>
      </c>
      <c r="G340" s="1">
        <v>5</v>
      </c>
      <c r="O340" s="1" t="s">
        <v>414</v>
      </c>
      <c r="P340" s="1">
        <v>5</v>
      </c>
      <c r="Q340" s="1">
        <v>20</v>
      </c>
      <c r="R340" s="1">
        <v>1</v>
      </c>
      <c r="S340" s="1">
        <v>5</v>
      </c>
    </row>
    <row r="341" spans="3:19">
      <c r="C341" s="1" t="s">
        <v>400</v>
      </c>
      <c r="D341" s="1">
        <v>5</v>
      </c>
      <c r="E341" s="1">
        <v>20</v>
      </c>
      <c r="F341" s="1">
        <v>2</v>
      </c>
      <c r="G341" s="1">
        <v>5</v>
      </c>
      <c r="O341" s="1" t="s">
        <v>414</v>
      </c>
      <c r="P341" s="1">
        <v>5</v>
      </c>
      <c r="Q341" s="1">
        <v>20</v>
      </c>
      <c r="R341" s="1">
        <v>2</v>
      </c>
      <c r="S341" s="1">
        <v>5</v>
      </c>
    </row>
    <row r="342" spans="3:19">
      <c r="C342" s="1" t="s">
        <v>400</v>
      </c>
      <c r="D342" s="1">
        <v>5</v>
      </c>
      <c r="E342" s="1">
        <v>21</v>
      </c>
      <c r="F342" s="1">
        <v>1</v>
      </c>
      <c r="G342" s="1">
        <v>5</v>
      </c>
      <c r="O342" s="1" t="s">
        <v>414</v>
      </c>
      <c r="P342" s="1">
        <v>5</v>
      </c>
      <c r="Q342" s="1">
        <v>21</v>
      </c>
      <c r="R342" s="1">
        <v>1</v>
      </c>
      <c r="S342" s="1">
        <v>5</v>
      </c>
    </row>
    <row r="343" spans="3:19">
      <c r="C343" s="1" t="s">
        <v>400</v>
      </c>
      <c r="D343" s="1">
        <v>5</v>
      </c>
      <c r="E343" s="1">
        <v>21</v>
      </c>
      <c r="F343" s="1">
        <v>2</v>
      </c>
      <c r="G343" s="1">
        <v>5</v>
      </c>
      <c r="O343" s="1" t="s">
        <v>414</v>
      </c>
      <c r="P343" s="1">
        <v>5</v>
      </c>
      <c r="Q343" s="1">
        <v>21</v>
      </c>
      <c r="R343" s="1">
        <v>2</v>
      </c>
      <c r="S343" s="1">
        <v>5</v>
      </c>
    </row>
    <row r="344" spans="3:19">
      <c r="C344" s="1" t="s">
        <v>400</v>
      </c>
      <c r="D344" s="1">
        <v>4</v>
      </c>
      <c r="E344" s="1">
        <v>22</v>
      </c>
      <c r="F344" s="1">
        <v>1</v>
      </c>
      <c r="G344" s="1">
        <v>4</v>
      </c>
      <c r="O344" s="1" t="s">
        <v>414</v>
      </c>
      <c r="P344" s="1">
        <v>4</v>
      </c>
      <c r="Q344" s="1">
        <v>22</v>
      </c>
      <c r="R344" s="1">
        <v>1</v>
      </c>
      <c r="S344" s="1">
        <v>4</v>
      </c>
    </row>
    <row r="345" spans="3:19">
      <c r="C345" s="1" t="s">
        <v>400</v>
      </c>
      <c r="D345" s="1">
        <v>4</v>
      </c>
      <c r="E345" s="1">
        <v>22</v>
      </c>
      <c r="F345" s="1">
        <v>2</v>
      </c>
      <c r="G345" s="1">
        <v>4</v>
      </c>
      <c r="O345" s="1" t="s">
        <v>414</v>
      </c>
      <c r="P345" s="1">
        <v>4</v>
      </c>
      <c r="Q345" s="1">
        <v>22</v>
      </c>
      <c r="R345" s="1">
        <v>2</v>
      </c>
      <c r="S345" s="1">
        <v>4</v>
      </c>
    </row>
    <row r="346" spans="3:19">
      <c r="C346" s="1" t="s">
        <v>400</v>
      </c>
      <c r="D346" s="1">
        <v>3</v>
      </c>
      <c r="E346" s="1">
        <v>23</v>
      </c>
      <c r="F346" s="1">
        <v>1</v>
      </c>
      <c r="G346" s="1">
        <v>3</v>
      </c>
      <c r="O346" s="1" t="s">
        <v>414</v>
      </c>
      <c r="P346" s="1">
        <v>3</v>
      </c>
      <c r="Q346" s="1">
        <v>23</v>
      </c>
      <c r="R346" s="1">
        <v>1</v>
      </c>
      <c r="S346" s="1">
        <v>3</v>
      </c>
    </row>
    <row r="347" spans="3:19">
      <c r="C347" s="1" t="s">
        <v>400</v>
      </c>
      <c r="D347" s="1">
        <v>3</v>
      </c>
      <c r="E347" s="1">
        <v>23</v>
      </c>
      <c r="F347" s="1">
        <v>2</v>
      </c>
      <c r="G347" s="1">
        <v>3</v>
      </c>
      <c r="O347" s="1" t="s">
        <v>414</v>
      </c>
      <c r="P347" s="1">
        <v>3</v>
      </c>
      <c r="Q347" s="1">
        <v>23</v>
      </c>
      <c r="R347" s="1">
        <v>2</v>
      </c>
      <c r="S347" s="1">
        <v>3</v>
      </c>
    </row>
    <row r="348" spans="3:19">
      <c r="C348" s="1" t="s">
        <v>400</v>
      </c>
      <c r="D348" s="1">
        <v>2</v>
      </c>
      <c r="E348" s="1">
        <v>24</v>
      </c>
      <c r="F348" s="1">
        <v>1</v>
      </c>
      <c r="G348" s="1">
        <v>2</v>
      </c>
      <c r="O348" s="1" t="s">
        <v>414</v>
      </c>
      <c r="P348" s="1">
        <v>2</v>
      </c>
      <c r="Q348" s="1">
        <v>24</v>
      </c>
      <c r="R348" s="1">
        <v>1</v>
      </c>
      <c r="S348" s="1">
        <v>2</v>
      </c>
    </row>
    <row r="349" spans="3:19">
      <c r="C349" s="1" t="s">
        <v>400</v>
      </c>
      <c r="D349" s="1">
        <v>2</v>
      </c>
      <c r="E349" s="1">
        <v>24</v>
      </c>
      <c r="F349" s="1">
        <v>2</v>
      </c>
      <c r="G349" s="1">
        <v>2</v>
      </c>
      <c r="O349" s="1" t="s">
        <v>414</v>
      </c>
      <c r="P349" s="1">
        <v>2</v>
      </c>
      <c r="Q349" s="1">
        <v>24</v>
      </c>
      <c r="R349" s="1">
        <v>2</v>
      </c>
      <c r="S349" s="1">
        <v>2</v>
      </c>
    </row>
    <row r="350" spans="3:19">
      <c r="C350" s="1" t="s">
        <v>400</v>
      </c>
      <c r="D350" s="1">
        <v>2</v>
      </c>
      <c r="E350" s="1">
        <v>25</v>
      </c>
      <c r="F350" s="1">
        <v>1</v>
      </c>
      <c r="G350" s="1">
        <v>2</v>
      </c>
      <c r="O350" s="1" t="s">
        <v>414</v>
      </c>
      <c r="P350" s="1">
        <v>2</v>
      </c>
      <c r="Q350" s="1">
        <v>25</v>
      </c>
      <c r="R350" s="1">
        <v>1</v>
      </c>
      <c r="S350" s="1">
        <v>2</v>
      </c>
    </row>
    <row r="351" spans="3:19">
      <c r="C351" s="1" t="s">
        <v>400</v>
      </c>
      <c r="D351" s="1">
        <v>2</v>
      </c>
      <c r="E351" s="1">
        <v>25</v>
      </c>
      <c r="F351" s="1">
        <v>2</v>
      </c>
      <c r="G351" s="1">
        <v>2</v>
      </c>
      <c r="O351" s="1" t="s">
        <v>414</v>
      </c>
      <c r="P351" s="1">
        <v>2</v>
      </c>
      <c r="Q351" s="1">
        <v>25</v>
      </c>
      <c r="R351" s="1">
        <v>2</v>
      </c>
      <c r="S351" s="1">
        <v>2</v>
      </c>
    </row>
    <row r="352" spans="3:19">
      <c r="C352" s="1" t="s">
        <v>400</v>
      </c>
      <c r="D352" s="1">
        <v>4</v>
      </c>
      <c r="E352" s="1">
        <v>26</v>
      </c>
      <c r="F352" s="1">
        <v>1</v>
      </c>
      <c r="G352" s="1">
        <v>4</v>
      </c>
      <c r="O352" s="1" t="s">
        <v>414</v>
      </c>
      <c r="P352" s="1">
        <v>4</v>
      </c>
      <c r="Q352" s="1">
        <v>26</v>
      </c>
      <c r="R352" s="1">
        <v>1</v>
      </c>
      <c r="S352" s="1">
        <v>4</v>
      </c>
    </row>
    <row r="353" spans="3:19">
      <c r="C353" s="1" t="s">
        <v>400</v>
      </c>
      <c r="D353" s="1">
        <v>4</v>
      </c>
      <c r="E353" s="1">
        <v>26</v>
      </c>
      <c r="F353" s="1">
        <v>2</v>
      </c>
      <c r="G353" s="1">
        <v>4</v>
      </c>
      <c r="O353" s="1" t="s">
        <v>414</v>
      </c>
      <c r="P353" s="1">
        <v>4</v>
      </c>
      <c r="Q353" s="1">
        <v>26</v>
      </c>
      <c r="R353" s="1">
        <v>2</v>
      </c>
      <c r="S353" s="1">
        <v>4</v>
      </c>
    </row>
    <row r="354" spans="3:19">
      <c r="C354" s="1" t="s">
        <v>400</v>
      </c>
      <c r="D354" s="1">
        <v>1</v>
      </c>
      <c r="E354" s="1">
        <v>27</v>
      </c>
      <c r="F354" s="1">
        <v>1</v>
      </c>
      <c r="G354" s="1">
        <v>1</v>
      </c>
      <c r="O354" s="1" t="s">
        <v>414</v>
      </c>
      <c r="P354" s="1">
        <v>1</v>
      </c>
      <c r="Q354" s="1">
        <v>27</v>
      </c>
      <c r="R354" s="1">
        <v>1</v>
      </c>
      <c r="S354" s="1">
        <v>1</v>
      </c>
    </row>
    <row r="355" spans="3:19">
      <c r="C355" s="1" t="s">
        <v>400</v>
      </c>
      <c r="D355" s="1">
        <v>1</v>
      </c>
      <c r="E355" s="1">
        <v>27</v>
      </c>
      <c r="F355" s="1">
        <v>2</v>
      </c>
      <c r="G355" s="1">
        <v>1</v>
      </c>
      <c r="O355" s="1" t="s">
        <v>414</v>
      </c>
      <c r="P355" s="1">
        <v>1</v>
      </c>
      <c r="Q355" s="1">
        <v>27</v>
      </c>
      <c r="R355" s="1">
        <v>2</v>
      </c>
      <c r="S355" s="1">
        <v>1</v>
      </c>
    </row>
    <row r="356" spans="3:19">
      <c r="C356" s="1" t="s">
        <v>400</v>
      </c>
      <c r="D356" s="1">
        <v>2</v>
      </c>
      <c r="E356" s="1">
        <v>28</v>
      </c>
      <c r="F356" s="1">
        <v>1</v>
      </c>
      <c r="G356" s="1">
        <v>2</v>
      </c>
      <c r="O356" s="1" t="s">
        <v>414</v>
      </c>
      <c r="P356" s="1">
        <v>2</v>
      </c>
      <c r="Q356" s="1">
        <v>28</v>
      </c>
      <c r="R356" s="1">
        <v>1</v>
      </c>
      <c r="S356" s="1">
        <v>2</v>
      </c>
    </row>
    <row r="357" spans="3:19">
      <c r="C357" s="1" t="s">
        <v>400</v>
      </c>
      <c r="D357" s="1">
        <v>2</v>
      </c>
      <c r="E357" s="1">
        <v>28</v>
      </c>
      <c r="F357" s="1">
        <v>2</v>
      </c>
      <c r="G357" s="1">
        <v>2</v>
      </c>
      <c r="O357" s="1" t="s">
        <v>414</v>
      </c>
      <c r="P357" s="1">
        <v>2</v>
      </c>
      <c r="Q357" s="1">
        <v>28</v>
      </c>
      <c r="R357" s="1">
        <v>2</v>
      </c>
      <c r="S357" s="1">
        <v>2</v>
      </c>
    </row>
    <row r="358" spans="3:19">
      <c r="C358" s="1" t="s">
        <v>400</v>
      </c>
      <c r="D358" s="1">
        <v>5</v>
      </c>
      <c r="E358" s="1">
        <v>29</v>
      </c>
      <c r="F358" s="1">
        <v>1</v>
      </c>
      <c r="G358" s="1">
        <v>5</v>
      </c>
      <c r="O358" s="1" t="s">
        <v>414</v>
      </c>
      <c r="P358" s="1">
        <v>5</v>
      </c>
      <c r="Q358" s="1">
        <v>29</v>
      </c>
      <c r="R358" s="1">
        <v>1</v>
      </c>
      <c r="S358" s="1">
        <v>5</v>
      </c>
    </row>
    <row r="359" spans="3:19">
      <c r="C359" s="1" t="s">
        <v>400</v>
      </c>
      <c r="D359" s="1">
        <v>5</v>
      </c>
      <c r="E359" s="1">
        <v>29</v>
      </c>
      <c r="F359" s="1">
        <v>2</v>
      </c>
      <c r="G359" s="1">
        <v>5</v>
      </c>
      <c r="O359" s="1" t="s">
        <v>414</v>
      </c>
      <c r="P359" s="1">
        <v>5</v>
      </c>
      <c r="Q359" s="1">
        <v>29</v>
      </c>
      <c r="R359" s="1">
        <v>2</v>
      </c>
      <c r="S359" s="1">
        <v>5</v>
      </c>
    </row>
    <row r="360" spans="3:19">
      <c r="C360" s="1" t="s">
        <v>400</v>
      </c>
      <c r="D360" s="1">
        <v>3</v>
      </c>
      <c r="E360" s="1">
        <v>30</v>
      </c>
      <c r="F360" s="1">
        <v>1</v>
      </c>
      <c r="G360" s="1">
        <v>3</v>
      </c>
      <c r="O360" s="1" t="s">
        <v>414</v>
      </c>
      <c r="P360" s="1">
        <v>3</v>
      </c>
      <c r="Q360" s="1">
        <v>30</v>
      </c>
      <c r="R360" s="1">
        <v>1</v>
      </c>
      <c r="S360" s="1">
        <v>3</v>
      </c>
    </row>
    <row r="361" spans="3:19">
      <c r="C361" s="1" t="s">
        <v>400</v>
      </c>
      <c r="D361" s="1">
        <v>3</v>
      </c>
      <c r="E361" s="1">
        <v>30</v>
      </c>
      <c r="F361" s="1">
        <v>2</v>
      </c>
      <c r="G361" s="1">
        <v>3</v>
      </c>
      <c r="O361" s="1" t="s">
        <v>414</v>
      </c>
      <c r="P361" s="1">
        <v>3</v>
      </c>
      <c r="Q361" s="1">
        <v>30</v>
      </c>
      <c r="R361" s="1">
        <v>2</v>
      </c>
      <c r="S361" s="1">
        <v>3</v>
      </c>
    </row>
    <row r="362" spans="3:19">
      <c r="C362" s="1" t="s">
        <v>400</v>
      </c>
      <c r="D362" s="1">
        <v>5</v>
      </c>
      <c r="E362" s="1">
        <v>31</v>
      </c>
      <c r="F362" s="1">
        <v>1</v>
      </c>
      <c r="G362" s="1">
        <v>5</v>
      </c>
      <c r="O362" s="1" t="s">
        <v>414</v>
      </c>
      <c r="P362" s="1">
        <v>5</v>
      </c>
      <c r="Q362" s="1">
        <v>31</v>
      </c>
      <c r="R362" s="1">
        <v>1</v>
      </c>
      <c r="S362" s="1">
        <v>5</v>
      </c>
    </row>
    <row r="363" spans="3:19">
      <c r="C363" s="1" t="s">
        <v>400</v>
      </c>
      <c r="D363" s="1">
        <v>5</v>
      </c>
      <c r="E363" s="1">
        <v>31</v>
      </c>
      <c r="F363" s="1">
        <v>2</v>
      </c>
      <c r="G363" s="1">
        <v>5</v>
      </c>
      <c r="O363" s="1" t="s">
        <v>414</v>
      </c>
      <c r="P363" s="1">
        <v>5</v>
      </c>
      <c r="Q363" s="1">
        <v>31</v>
      </c>
      <c r="R363" s="1">
        <v>2</v>
      </c>
      <c r="S363" s="1">
        <v>5</v>
      </c>
    </row>
    <row r="364" spans="3:19">
      <c r="C364" s="1" t="s">
        <v>400</v>
      </c>
      <c r="D364" s="1">
        <v>2</v>
      </c>
      <c r="E364" s="1">
        <v>32</v>
      </c>
      <c r="F364" s="1">
        <v>1</v>
      </c>
      <c r="G364" s="1">
        <v>2</v>
      </c>
      <c r="O364" s="1" t="s">
        <v>414</v>
      </c>
      <c r="P364" s="1">
        <v>2</v>
      </c>
      <c r="Q364" s="1">
        <v>32</v>
      </c>
      <c r="R364" s="1">
        <v>1</v>
      </c>
      <c r="S364" s="1">
        <v>2</v>
      </c>
    </row>
    <row r="365" spans="3:19">
      <c r="C365" s="1" t="s">
        <v>400</v>
      </c>
      <c r="D365" s="1">
        <v>3</v>
      </c>
      <c r="E365" s="1">
        <v>32</v>
      </c>
      <c r="F365" s="1">
        <v>2</v>
      </c>
      <c r="G365" s="1">
        <v>2</v>
      </c>
      <c r="O365" s="1" t="s">
        <v>414</v>
      </c>
      <c r="P365" s="1">
        <v>3</v>
      </c>
      <c r="Q365" s="1">
        <v>32</v>
      </c>
      <c r="R365" s="1">
        <v>2</v>
      </c>
      <c r="S365" s="1">
        <v>2</v>
      </c>
    </row>
    <row r="366" spans="3:19">
      <c r="C366" s="1" t="s">
        <v>400</v>
      </c>
      <c r="D366" s="1">
        <v>1</v>
      </c>
      <c r="E366" s="1">
        <v>33</v>
      </c>
      <c r="F366" s="1">
        <v>1</v>
      </c>
      <c r="G366" s="1">
        <v>1</v>
      </c>
      <c r="O366" s="1" t="s">
        <v>414</v>
      </c>
      <c r="P366" s="1">
        <v>1</v>
      </c>
      <c r="Q366" s="1">
        <v>33</v>
      </c>
      <c r="R366" s="1">
        <v>1</v>
      </c>
      <c r="S366" s="1">
        <v>1</v>
      </c>
    </row>
    <row r="367" spans="3:19">
      <c r="C367" s="1" t="s">
        <v>400</v>
      </c>
      <c r="D367" s="1">
        <v>1</v>
      </c>
      <c r="E367" s="1">
        <v>33</v>
      </c>
      <c r="F367" s="1">
        <v>2</v>
      </c>
      <c r="G367" s="1">
        <v>1</v>
      </c>
      <c r="O367" s="1" t="s">
        <v>414</v>
      </c>
      <c r="P367" s="1">
        <v>1</v>
      </c>
      <c r="Q367" s="1">
        <v>33</v>
      </c>
      <c r="R367" s="1">
        <v>2</v>
      </c>
      <c r="S367" s="1">
        <v>1</v>
      </c>
    </row>
    <row r="368" spans="3:19">
      <c r="C368" s="1" t="s">
        <v>400</v>
      </c>
      <c r="D368" s="1">
        <v>2</v>
      </c>
      <c r="E368" s="1">
        <v>34</v>
      </c>
      <c r="F368" s="1">
        <v>1</v>
      </c>
      <c r="G368" s="1">
        <v>3</v>
      </c>
      <c r="O368" s="1" t="s">
        <v>414</v>
      </c>
      <c r="P368" s="1">
        <v>2</v>
      </c>
      <c r="Q368" s="1">
        <v>34</v>
      </c>
      <c r="R368" s="1">
        <v>1</v>
      </c>
      <c r="S368" s="1">
        <v>3</v>
      </c>
    </row>
    <row r="369" spans="3:19">
      <c r="C369" s="1" t="s">
        <v>400</v>
      </c>
      <c r="D369" s="1">
        <v>2</v>
      </c>
      <c r="E369" s="1">
        <v>34</v>
      </c>
      <c r="F369" s="1">
        <v>2</v>
      </c>
      <c r="G369" s="1">
        <v>3</v>
      </c>
      <c r="O369" s="1" t="s">
        <v>414</v>
      </c>
      <c r="P369" s="1">
        <v>2</v>
      </c>
      <c r="Q369" s="1">
        <v>34</v>
      </c>
      <c r="R369" s="1">
        <v>2</v>
      </c>
      <c r="S369" s="1">
        <v>3</v>
      </c>
    </row>
    <row r="370" spans="3:19">
      <c r="C370" s="1" t="s">
        <v>400</v>
      </c>
      <c r="D370" s="1">
        <v>1</v>
      </c>
      <c r="E370" s="1">
        <v>35</v>
      </c>
      <c r="F370" s="1">
        <v>1</v>
      </c>
      <c r="G370" s="1">
        <v>1</v>
      </c>
      <c r="O370" s="1" t="s">
        <v>414</v>
      </c>
      <c r="P370" s="1">
        <v>1</v>
      </c>
      <c r="Q370" s="1">
        <v>35</v>
      </c>
      <c r="R370" s="1">
        <v>1</v>
      </c>
      <c r="S370" s="1">
        <v>1</v>
      </c>
    </row>
    <row r="371" spans="3:19">
      <c r="C371" s="1" t="s">
        <v>400</v>
      </c>
      <c r="D371" s="1">
        <v>1</v>
      </c>
      <c r="E371" s="1">
        <v>35</v>
      </c>
      <c r="F371" s="1">
        <v>2</v>
      </c>
      <c r="G371" s="1">
        <v>1</v>
      </c>
      <c r="O371" s="1" t="s">
        <v>414</v>
      </c>
      <c r="P371" s="1">
        <v>1</v>
      </c>
      <c r="Q371" s="1">
        <v>35</v>
      </c>
      <c r="R371" s="1">
        <v>2</v>
      </c>
      <c r="S371" s="1">
        <v>1</v>
      </c>
    </row>
    <row r="372" spans="3:19">
      <c r="C372" s="1" t="s">
        <v>400</v>
      </c>
      <c r="D372" s="1">
        <v>2</v>
      </c>
      <c r="E372" s="1">
        <v>36</v>
      </c>
      <c r="F372" s="1">
        <v>1</v>
      </c>
      <c r="G372" s="1">
        <v>2</v>
      </c>
      <c r="O372" s="1" t="s">
        <v>414</v>
      </c>
      <c r="P372" s="1">
        <v>2</v>
      </c>
      <c r="Q372" s="1">
        <v>36</v>
      </c>
      <c r="R372" s="1">
        <v>1</v>
      </c>
      <c r="S372" s="1">
        <v>2</v>
      </c>
    </row>
    <row r="373" spans="3:19">
      <c r="C373" s="1" t="s">
        <v>400</v>
      </c>
      <c r="D373" s="1">
        <v>2</v>
      </c>
      <c r="E373" s="1">
        <v>36</v>
      </c>
      <c r="F373" s="1">
        <v>2</v>
      </c>
      <c r="G373" s="1">
        <v>2</v>
      </c>
      <c r="O373" s="1" t="s">
        <v>414</v>
      </c>
      <c r="P373" s="1">
        <v>2</v>
      </c>
      <c r="Q373" s="1">
        <v>36</v>
      </c>
      <c r="R373" s="1">
        <v>2</v>
      </c>
      <c r="S373" s="1">
        <v>2</v>
      </c>
    </row>
    <row r="374" spans="3:19">
      <c r="C374" s="1" t="s">
        <v>400</v>
      </c>
      <c r="D374" s="1">
        <v>5</v>
      </c>
      <c r="E374" s="1">
        <v>37</v>
      </c>
      <c r="F374" s="1">
        <v>1</v>
      </c>
      <c r="G374" s="1">
        <v>5</v>
      </c>
      <c r="O374" s="1" t="s">
        <v>414</v>
      </c>
      <c r="P374" s="1">
        <v>5</v>
      </c>
      <c r="Q374" s="1">
        <v>37</v>
      </c>
      <c r="R374" s="1">
        <v>1</v>
      </c>
      <c r="S374" s="1">
        <v>5</v>
      </c>
    </row>
    <row r="375" spans="3:19">
      <c r="C375" s="1" t="s">
        <v>400</v>
      </c>
      <c r="D375" s="1">
        <v>5</v>
      </c>
      <c r="E375" s="1">
        <v>37</v>
      </c>
      <c r="F375" s="1">
        <v>2</v>
      </c>
      <c r="G375" s="1">
        <v>5</v>
      </c>
      <c r="O375" s="1" t="s">
        <v>414</v>
      </c>
      <c r="P375" s="1">
        <v>5</v>
      </c>
      <c r="Q375" s="1">
        <v>37</v>
      </c>
      <c r="R375" s="1">
        <v>2</v>
      </c>
      <c r="S375" s="1">
        <v>5</v>
      </c>
    </row>
    <row r="376" spans="3:19">
      <c r="C376" s="1" t="s">
        <v>400</v>
      </c>
      <c r="D376" s="1">
        <v>4</v>
      </c>
      <c r="E376" s="1">
        <v>38</v>
      </c>
      <c r="F376" s="1">
        <v>1</v>
      </c>
      <c r="G376" s="1">
        <v>4</v>
      </c>
      <c r="O376" s="1" t="s">
        <v>414</v>
      </c>
      <c r="P376" s="1">
        <v>4</v>
      </c>
      <c r="Q376" s="1">
        <v>38</v>
      </c>
      <c r="R376" s="1">
        <v>1</v>
      </c>
      <c r="S376" s="1">
        <v>4</v>
      </c>
    </row>
    <row r="377" spans="3:19">
      <c r="C377" s="1" t="s">
        <v>400</v>
      </c>
      <c r="D377" s="1">
        <v>4</v>
      </c>
      <c r="E377" s="1">
        <v>38</v>
      </c>
      <c r="F377" s="1">
        <v>2</v>
      </c>
      <c r="G377" s="1">
        <v>4</v>
      </c>
      <c r="O377" s="1" t="s">
        <v>414</v>
      </c>
      <c r="P377" s="1">
        <v>4</v>
      </c>
      <c r="Q377" s="1">
        <v>38</v>
      </c>
      <c r="R377" s="1">
        <v>2</v>
      </c>
      <c r="S377" s="1">
        <v>4</v>
      </c>
    </row>
    <row r="378" spans="3:19">
      <c r="C378" s="1" t="s">
        <v>400</v>
      </c>
      <c r="D378" s="1">
        <v>2</v>
      </c>
      <c r="E378" s="1">
        <v>39</v>
      </c>
      <c r="F378" s="1">
        <v>1</v>
      </c>
      <c r="G378" s="1">
        <v>2</v>
      </c>
      <c r="O378" s="1" t="s">
        <v>414</v>
      </c>
      <c r="P378" s="1">
        <v>2</v>
      </c>
      <c r="Q378" s="1">
        <v>39</v>
      </c>
      <c r="R378" s="1">
        <v>1</v>
      </c>
      <c r="S378" s="1">
        <v>2</v>
      </c>
    </row>
    <row r="379" spans="3:19">
      <c r="C379" s="1" t="s">
        <v>400</v>
      </c>
      <c r="D379" s="1">
        <v>2</v>
      </c>
      <c r="E379" s="1">
        <v>39</v>
      </c>
      <c r="F379" s="1">
        <v>2</v>
      </c>
      <c r="G379" s="1">
        <v>2</v>
      </c>
      <c r="O379" s="1" t="s">
        <v>414</v>
      </c>
      <c r="P379" s="1">
        <v>2</v>
      </c>
      <c r="Q379" s="1">
        <v>39</v>
      </c>
      <c r="R379" s="1">
        <v>2</v>
      </c>
      <c r="S379" s="1">
        <v>2</v>
      </c>
    </row>
    <row r="380" spans="3:19">
      <c r="C380" s="1" t="s">
        <v>400</v>
      </c>
      <c r="D380" s="1">
        <v>3</v>
      </c>
      <c r="E380" s="1">
        <v>40</v>
      </c>
      <c r="F380" s="1">
        <v>1</v>
      </c>
      <c r="G380" s="1">
        <v>3</v>
      </c>
      <c r="O380" s="1" t="s">
        <v>414</v>
      </c>
      <c r="P380" s="1">
        <v>3</v>
      </c>
      <c r="Q380" s="1">
        <v>40</v>
      </c>
      <c r="R380" s="1">
        <v>1</v>
      </c>
      <c r="S380" s="1">
        <v>3</v>
      </c>
    </row>
    <row r="381" spans="3:19">
      <c r="C381" s="1" t="s">
        <v>400</v>
      </c>
      <c r="D381" s="1">
        <v>3</v>
      </c>
      <c r="E381" s="1">
        <v>40</v>
      </c>
      <c r="F381" s="1">
        <v>2</v>
      </c>
      <c r="G381" s="1">
        <v>3</v>
      </c>
      <c r="O381" s="1" t="s">
        <v>414</v>
      </c>
      <c r="P381" s="1">
        <v>3</v>
      </c>
      <c r="Q381" s="1">
        <v>40</v>
      </c>
      <c r="R381" s="1">
        <v>2</v>
      </c>
      <c r="S381" s="1">
        <v>3</v>
      </c>
    </row>
    <row r="382" spans="3:19">
      <c r="C382" s="1" t="s">
        <v>400</v>
      </c>
      <c r="D382" s="1">
        <v>1</v>
      </c>
      <c r="E382" s="1">
        <v>41</v>
      </c>
      <c r="F382" s="1">
        <v>1</v>
      </c>
      <c r="G382" s="1">
        <v>1</v>
      </c>
      <c r="O382" s="1" t="s">
        <v>414</v>
      </c>
      <c r="P382" s="1">
        <v>1</v>
      </c>
      <c r="Q382" s="1">
        <v>41</v>
      </c>
      <c r="R382" s="1">
        <v>1</v>
      </c>
      <c r="S382" s="1">
        <v>1</v>
      </c>
    </row>
    <row r="383" spans="3:19">
      <c r="C383" s="1" t="s">
        <v>400</v>
      </c>
      <c r="D383" s="1">
        <v>1</v>
      </c>
      <c r="E383" s="1">
        <v>41</v>
      </c>
      <c r="F383" s="1">
        <v>2</v>
      </c>
      <c r="G383" s="1">
        <v>1</v>
      </c>
      <c r="O383" s="1" t="s">
        <v>414</v>
      </c>
      <c r="P383" s="1">
        <v>1</v>
      </c>
      <c r="Q383" s="1">
        <v>41</v>
      </c>
      <c r="R383" s="1">
        <v>2</v>
      </c>
      <c r="S383" s="1">
        <v>1</v>
      </c>
    </row>
    <row r="384" spans="3:19">
      <c r="C384" s="1" t="s">
        <v>400</v>
      </c>
      <c r="D384" s="1">
        <v>2</v>
      </c>
      <c r="E384" s="1">
        <v>42</v>
      </c>
      <c r="F384" s="1">
        <v>1</v>
      </c>
      <c r="G384" s="1">
        <v>2</v>
      </c>
      <c r="O384" s="1" t="s">
        <v>414</v>
      </c>
      <c r="P384" s="1">
        <v>2</v>
      </c>
      <c r="Q384" s="1">
        <v>42</v>
      </c>
      <c r="R384" s="1">
        <v>1</v>
      </c>
      <c r="S384" s="1">
        <v>2</v>
      </c>
    </row>
    <row r="385" spans="3:19">
      <c r="C385" s="1" t="s">
        <v>400</v>
      </c>
      <c r="D385" s="1">
        <v>2</v>
      </c>
      <c r="E385" s="1">
        <v>42</v>
      </c>
      <c r="F385" s="1">
        <v>2</v>
      </c>
      <c r="G385" s="1">
        <v>2</v>
      </c>
      <c r="O385" s="1" t="s">
        <v>414</v>
      </c>
      <c r="P385" s="1">
        <v>2</v>
      </c>
      <c r="Q385" s="1">
        <v>42</v>
      </c>
      <c r="R385" s="1">
        <v>2</v>
      </c>
      <c r="S385" s="1">
        <v>2</v>
      </c>
    </row>
    <row r="386" spans="3:19">
      <c r="C386" s="1" t="s">
        <v>400</v>
      </c>
      <c r="D386" s="1">
        <v>2</v>
      </c>
      <c r="E386" s="1">
        <v>43</v>
      </c>
      <c r="F386" s="1">
        <v>1</v>
      </c>
      <c r="G386" s="1">
        <v>2</v>
      </c>
      <c r="O386" s="1" t="s">
        <v>414</v>
      </c>
      <c r="P386" s="1">
        <v>2</v>
      </c>
      <c r="Q386" s="1">
        <v>43</v>
      </c>
      <c r="R386" s="1">
        <v>1</v>
      </c>
      <c r="S386" s="1">
        <v>2</v>
      </c>
    </row>
    <row r="387" spans="3:19">
      <c r="C387" s="1" t="s">
        <v>400</v>
      </c>
      <c r="D387" s="1">
        <v>2</v>
      </c>
      <c r="E387" s="1">
        <v>43</v>
      </c>
      <c r="F387" s="1">
        <v>2</v>
      </c>
      <c r="G387" s="1">
        <v>2</v>
      </c>
      <c r="O387" s="1" t="s">
        <v>414</v>
      </c>
      <c r="P387" s="1">
        <v>2</v>
      </c>
      <c r="Q387" s="1">
        <v>43</v>
      </c>
      <c r="R387" s="1">
        <v>2</v>
      </c>
      <c r="S387" s="1">
        <v>2</v>
      </c>
    </row>
    <row r="388" spans="3:19">
      <c r="C388" s="1" t="s">
        <v>400</v>
      </c>
      <c r="D388" s="1">
        <v>3</v>
      </c>
      <c r="E388" s="1">
        <v>44</v>
      </c>
      <c r="F388" s="1">
        <v>1</v>
      </c>
      <c r="G388" s="1">
        <v>3</v>
      </c>
      <c r="O388" s="1" t="s">
        <v>414</v>
      </c>
      <c r="P388" s="1">
        <v>3</v>
      </c>
      <c r="Q388" s="1">
        <v>44</v>
      </c>
      <c r="R388" s="1">
        <v>1</v>
      </c>
      <c r="S388" s="1">
        <v>3</v>
      </c>
    </row>
    <row r="389" spans="3:19">
      <c r="C389" s="1" t="s">
        <v>400</v>
      </c>
      <c r="D389" s="1">
        <v>3</v>
      </c>
      <c r="E389" s="1">
        <v>44</v>
      </c>
      <c r="F389" s="1">
        <v>2</v>
      </c>
      <c r="G389" s="1">
        <v>3</v>
      </c>
      <c r="O389" s="1" t="s">
        <v>414</v>
      </c>
      <c r="P389" s="1">
        <v>3</v>
      </c>
      <c r="Q389" s="1">
        <v>44</v>
      </c>
      <c r="R389" s="1">
        <v>2</v>
      </c>
      <c r="S389" s="1">
        <v>3</v>
      </c>
    </row>
    <row r="390" spans="3:19">
      <c r="C390" s="1" t="s">
        <v>400</v>
      </c>
      <c r="D390" s="1">
        <v>3</v>
      </c>
      <c r="E390" s="1">
        <v>45</v>
      </c>
      <c r="F390" s="1">
        <v>1</v>
      </c>
      <c r="G390" s="1">
        <v>3</v>
      </c>
      <c r="O390" s="1" t="s">
        <v>414</v>
      </c>
      <c r="P390" s="1">
        <v>3</v>
      </c>
      <c r="Q390" s="1">
        <v>45</v>
      </c>
      <c r="R390" s="1">
        <v>1</v>
      </c>
      <c r="S390" s="1">
        <v>3</v>
      </c>
    </row>
    <row r="391" spans="3:19">
      <c r="C391" s="1" t="s">
        <v>400</v>
      </c>
      <c r="D391" s="1">
        <v>3</v>
      </c>
      <c r="E391" s="1">
        <v>45</v>
      </c>
      <c r="F391" s="1">
        <v>2</v>
      </c>
      <c r="G391" s="1">
        <v>3</v>
      </c>
      <c r="O391" s="1" t="s">
        <v>414</v>
      </c>
      <c r="P391" s="1">
        <v>3</v>
      </c>
      <c r="Q391" s="1">
        <v>45</v>
      </c>
      <c r="R391" s="1">
        <v>2</v>
      </c>
      <c r="S391" s="1">
        <v>3</v>
      </c>
    </row>
    <row r="392" spans="3:19">
      <c r="C392" s="1" t="s">
        <v>400</v>
      </c>
      <c r="D392" s="1">
        <v>5</v>
      </c>
      <c r="E392" s="1">
        <v>46</v>
      </c>
      <c r="F392" s="1">
        <v>1</v>
      </c>
      <c r="G392" s="1">
        <v>5</v>
      </c>
      <c r="O392" s="1" t="s">
        <v>414</v>
      </c>
      <c r="P392" s="1">
        <v>5</v>
      </c>
      <c r="Q392" s="1">
        <v>46</v>
      </c>
      <c r="R392" s="1">
        <v>1</v>
      </c>
      <c r="S392" s="1">
        <v>5</v>
      </c>
    </row>
    <row r="393" spans="3:19">
      <c r="C393" s="1" t="s">
        <v>400</v>
      </c>
      <c r="D393" s="1">
        <v>5</v>
      </c>
      <c r="E393" s="1">
        <v>46</v>
      </c>
      <c r="F393" s="1">
        <v>2</v>
      </c>
      <c r="G393" s="1">
        <v>5</v>
      </c>
      <c r="O393" s="1" t="s">
        <v>414</v>
      </c>
      <c r="P393" s="1">
        <v>5</v>
      </c>
      <c r="Q393" s="1">
        <v>46</v>
      </c>
      <c r="R393" s="1">
        <v>2</v>
      </c>
      <c r="S393" s="1">
        <v>5</v>
      </c>
    </row>
    <row r="394" spans="3:19">
      <c r="C394" s="1" t="s">
        <v>400</v>
      </c>
      <c r="D394" s="1">
        <v>4</v>
      </c>
      <c r="E394" s="1">
        <v>47</v>
      </c>
      <c r="F394" s="1">
        <v>1</v>
      </c>
      <c r="G394" s="1">
        <v>4</v>
      </c>
      <c r="O394" s="1" t="s">
        <v>414</v>
      </c>
      <c r="P394" s="1">
        <v>4</v>
      </c>
      <c r="Q394" s="1">
        <v>47</v>
      </c>
      <c r="R394" s="1">
        <v>1</v>
      </c>
      <c r="S394" s="1">
        <v>4</v>
      </c>
    </row>
    <row r="395" spans="3:19">
      <c r="C395" s="1" t="s">
        <v>400</v>
      </c>
      <c r="D395" s="1">
        <v>4</v>
      </c>
      <c r="E395" s="1">
        <v>47</v>
      </c>
      <c r="F395" s="1">
        <v>2</v>
      </c>
      <c r="G395" s="1">
        <v>4</v>
      </c>
      <c r="O395" s="1" t="s">
        <v>414</v>
      </c>
      <c r="P395" s="1">
        <v>4</v>
      </c>
      <c r="Q395" s="1">
        <v>47</v>
      </c>
      <c r="R395" s="1">
        <v>2</v>
      </c>
      <c r="S395" s="1">
        <v>4</v>
      </c>
    </row>
    <row r="396" spans="3:19">
      <c r="C396" s="1" t="s">
        <v>400</v>
      </c>
      <c r="D396" s="1">
        <v>5</v>
      </c>
      <c r="E396" s="1">
        <v>48</v>
      </c>
      <c r="F396" s="1">
        <v>1</v>
      </c>
      <c r="G396" s="1">
        <v>5</v>
      </c>
      <c r="O396" s="1" t="s">
        <v>414</v>
      </c>
      <c r="P396" s="1">
        <v>5</v>
      </c>
      <c r="Q396" s="1">
        <v>48</v>
      </c>
      <c r="R396" s="1">
        <v>1</v>
      </c>
      <c r="S396" s="1">
        <v>5</v>
      </c>
    </row>
    <row r="397" spans="3:19">
      <c r="C397" s="1" t="s">
        <v>400</v>
      </c>
      <c r="D397" s="1">
        <v>5</v>
      </c>
      <c r="E397" s="1">
        <v>48</v>
      </c>
      <c r="F397" s="1">
        <v>2</v>
      </c>
      <c r="G397" s="1">
        <v>5</v>
      </c>
      <c r="O397" s="1" t="s">
        <v>414</v>
      </c>
      <c r="P397" s="1">
        <v>5</v>
      </c>
      <c r="Q397" s="1">
        <v>48</v>
      </c>
      <c r="R397" s="1">
        <v>2</v>
      </c>
      <c r="S397" s="1">
        <v>5</v>
      </c>
    </row>
    <row r="398" spans="3:19">
      <c r="C398" s="1" t="s">
        <v>400</v>
      </c>
      <c r="D398" s="1">
        <v>4</v>
      </c>
      <c r="E398" s="1">
        <v>49</v>
      </c>
      <c r="F398" s="1">
        <v>1</v>
      </c>
      <c r="G398" s="1">
        <v>4</v>
      </c>
      <c r="O398" s="1" t="s">
        <v>414</v>
      </c>
      <c r="P398" s="1">
        <v>4</v>
      </c>
      <c r="Q398" s="1">
        <v>49</v>
      </c>
      <c r="R398" s="1">
        <v>1</v>
      </c>
      <c r="S398" s="1">
        <v>4</v>
      </c>
    </row>
    <row r="399" spans="3:19">
      <c r="C399" s="1" t="s">
        <v>400</v>
      </c>
      <c r="D399" s="1">
        <v>4</v>
      </c>
      <c r="E399" s="1">
        <v>49</v>
      </c>
      <c r="F399" s="1">
        <v>2</v>
      </c>
      <c r="G399" s="1">
        <v>4</v>
      </c>
      <c r="O399" s="1" t="s">
        <v>414</v>
      </c>
      <c r="P399" s="1">
        <v>4</v>
      </c>
      <c r="Q399" s="1">
        <v>49</v>
      </c>
      <c r="R399" s="1">
        <v>2</v>
      </c>
      <c r="S399" s="1">
        <v>4</v>
      </c>
    </row>
    <row r="400" spans="3:19">
      <c r="C400" s="1" t="s">
        <v>400</v>
      </c>
      <c r="D400" s="1">
        <v>1</v>
      </c>
      <c r="E400" s="1">
        <v>50</v>
      </c>
      <c r="F400" s="1">
        <v>1</v>
      </c>
      <c r="G400" s="1">
        <v>1</v>
      </c>
      <c r="O400" s="1" t="s">
        <v>414</v>
      </c>
      <c r="P400" s="1">
        <v>1</v>
      </c>
      <c r="Q400" s="1">
        <v>50</v>
      </c>
      <c r="R400" s="1">
        <v>1</v>
      </c>
      <c r="S400" s="1">
        <v>1</v>
      </c>
    </row>
    <row r="401" spans="3:19">
      <c r="C401" s="1" t="s">
        <v>400</v>
      </c>
      <c r="D401" s="1">
        <v>1</v>
      </c>
      <c r="E401" s="1">
        <v>50</v>
      </c>
      <c r="F401" s="1">
        <v>2</v>
      </c>
      <c r="G401" s="1">
        <v>1</v>
      </c>
      <c r="O401" s="1" t="s">
        <v>414</v>
      </c>
      <c r="P401" s="1">
        <v>1</v>
      </c>
      <c r="Q401" s="1">
        <v>50</v>
      </c>
      <c r="R401" s="1">
        <v>2</v>
      </c>
      <c r="S401" s="1">
        <v>1</v>
      </c>
    </row>
    <row r="402" spans="3:19">
      <c r="C402" s="1"/>
      <c r="D402" s="1"/>
      <c r="E402" s="1"/>
      <c r="F402" s="1"/>
      <c r="G402" s="1"/>
      <c r="O402" s="1"/>
      <c r="P402" s="1"/>
      <c r="Q402" s="1"/>
      <c r="R402" s="1"/>
      <c r="S402" s="1"/>
    </row>
    <row r="403" spans="3:19">
      <c r="C403" s="1"/>
      <c r="D403" s="1"/>
      <c r="E403" s="1"/>
      <c r="F403" s="1"/>
      <c r="G403" s="1"/>
      <c r="O403" s="1"/>
      <c r="P403" s="1"/>
      <c r="Q403" s="1"/>
      <c r="R403" s="1"/>
      <c r="S403" s="1"/>
    </row>
    <row r="404" spans="3:19">
      <c r="C404" s="1"/>
      <c r="D404" s="1"/>
      <c r="E404" s="1"/>
      <c r="F404" s="1"/>
      <c r="G404" s="1"/>
      <c r="O404" s="1"/>
      <c r="P404" s="1"/>
      <c r="Q404" s="1"/>
      <c r="R404" s="1"/>
      <c r="S404" s="1"/>
    </row>
    <row r="405" spans="3:19">
      <c r="C405" s="1"/>
      <c r="D405" s="1"/>
      <c r="E405" s="1"/>
      <c r="F405" s="1"/>
      <c r="G405" s="1"/>
      <c r="O405" s="1"/>
      <c r="P405" s="1"/>
      <c r="Q405" s="1"/>
      <c r="R405" s="1"/>
      <c r="S405" s="1"/>
    </row>
    <row r="406" spans="3:19">
      <c r="C406" s="1"/>
      <c r="D406" s="1"/>
      <c r="E406" s="1"/>
      <c r="F406" s="1"/>
      <c r="G406" s="1"/>
      <c r="O406" s="1"/>
      <c r="P406" s="1"/>
      <c r="Q406" s="1"/>
      <c r="R406" s="1"/>
      <c r="S406" s="1"/>
    </row>
    <row r="407" spans="3:19">
      <c r="C407" s="1"/>
      <c r="D407" s="1"/>
      <c r="E407" s="1"/>
      <c r="F407" s="1"/>
      <c r="G407" s="1"/>
      <c r="O407" s="1"/>
      <c r="P407" s="1"/>
      <c r="Q407" s="1"/>
      <c r="R407" s="1"/>
      <c r="S407" s="1"/>
    </row>
    <row r="408" spans="3:19">
      <c r="C408" s="1"/>
      <c r="D408" s="1"/>
      <c r="E408" s="1"/>
      <c r="F408" s="1"/>
      <c r="G408" s="1"/>
      <c r="O408" s="1"/>
      <c r="P408" s="1"/>
      <c r="Q408" s="1"/>
      <c r="R408" s="1"/>
      <c r="S408" s="1"/>
    </row>
    <row r="409" spans="3:19">
      <c r="C409" s="1"/>
      <c r="D409" s="1"/>
      <c r="E409" s="1"/>
      <c r="F409" s="1"/>
      <c r="G409" s="1"/>
      <c r="O409" s="1"/>
      <c r="P409" s="1"/>
      <c r="Q409" s="1"/>
      <c r="R409" s="1"/>
      <c r="S409" s="1"/>
    </row>
    <row r="410" spans="3:19">
      <c r="C410" s="1"/>
      <c r="D410" s="1"/>
      <c r="E410" s="1"/>
      <c r="F410" s="1"/>
      <c r="G410" s="1"/>
      <c r="O410" s="1"/>
      <c r="P410" s="1"/>
      <c r="Q410" s="1"/>
      <c r="R410" s="1"/>
      <c r="S410" s="1"/>
    </row>
    <row r="411" spans="3:19">
      <c r="C411" s="1"/>
      <c r="D411" s="1"/>
      <c r="E411" s="1"/>
      <c r="F411" s="1"/>
      <c r="G411" s="1"/>
      <c r="O411" s="1"/>
      <c r="P411" s="1"/>
      <c r="Q411" s="1"/>
      <c r="R411" s="1"/>
      <c r="S411" s="1"/>
    </row>
    <row r="412" spans="3:19">
      <c r="C412" s="1"/>
      <c r="D412" s="1"/>
      <c r="E412" s="1"/>
      <c r="F412" s="1"/>
      <c r="G412" s="1"/>
      <c r="O412" s="1"/>
      <c r="P412" s="1"/>
      <c r="Q412" s="1"/>
      <c r="R412" s="1"/>
      <c r="S412" s="1"/>
    </row>
    <row r="413" spans="3:19">
      <c r="C413" s="1"/>
      <c r="D413" s="1"/>
      <c r="E413" s="1"/>
      <c r="F413" s="1"/>
      <c r="G413" s="1"/>
      <c r="O413" s="1"/>
      <c r="P413" s="1"/>
      <c r="Q413" s="1"/>
      <c r="R413" s="1"/>
      <c r="S413" s="1"/>
    </row>
    <row r="414" spans="3:19">
      <c r="C414" s="1"/>
      <c r="D414" s="1"/>
      <c r="E414" s="1"/>
      <c r="F414" s="1"/>
      <c r="G414" s="1"/>
      <c r="O414" s="1"/>
      <c r="P414" s="1"/>
      <c r="Q414" s="1"/>
      <c r="R414" s="1"/>
      <c r="S414" s="1"/>
    </row>
    <row r="415" spans="3:19">
      <c r="C415" s="1"/>
      <c r="D415" s="1"/>
      <c r="E415" s="1"/>
      <c r="F415" s="1"/>
      <c r="G415" s="1"/>
      <c r="O415" s="1"/>
      <c r="P415" s="1"/>
      <c r="Q415" s="1"/>
      <c r="R415" s="1"/>
      <c r="S415" s="1"/>
    </row>
    <row r="416" spans="3:19">
      <c r="C416" s="1"/>
      <c r="D416" s="1"/>
      <c r="E416" s="1"/>
      <c r="F416" s="1"/>
      <c r="G416" s="1"/>
      <c r="O416" s="1"/>
      <c r="P416" s="1"/>
      <c r="Q416" s="1"/>
      <c r="R416" s="1"/>
      <c r="S416" s="1"/>
    </row>
    <row r="417" spans="3:19">
      <c r="C417" s="1"/>
      <c r="D417" s="1"/>
      <c r="E417" s="1"/>
      <c r="F417" s="1"/>
      <c r="G417" s="1"/>
      <c r="O417" s="1"/>
      <c r="P417" s="1"/>
      <c r="Q417" s="1"/>
      <c r="R417" s="1"/>
      <c r="S417" s="1"/>
    </row>
    <row r="418" spans="3:19">
      <c r="C418" s="1"/>
      <c r="D418" s="1"/>
      <c r="E418" s="1"/>
      <c r="F418" s="1"/>
      <c r="G418" s="1"/>
      <c r="O418" s="1"/>
      <c r="P418" s="1"/>
      <c r="Q418" s="1"/>
      <c r="R418" s="1"/>
      <c r="S418" s="1"/>
    </row>
    <row r="419" spans="3:19">
      <c r="C419" s="1"/>
      <c r="D419" s="1"/>
      <c r="E419" s="1"/>
      <c r="F419" s="1"/>
      <c r="G419" s="1"/>
      <c r="O419" s="1"/>
      <c r="P419" s="1"/>
      <c r="Q419" s="1"/>
      <c r="R419" s="1"/>
      <c r="S419" s="1"/>
    </row>
    <row r="420" spans="3:19">
      <c r="C420" s="1"/>
      <c r="D420" s="1"/>
      <c r="E420" s="1"/>
      <c r="F420" s="1"/>
      <c r="G420" s="1"/>
      <c r="O420" s="1"/>
      <c r="P420" s="1"/>
      <c r="Q420" s="1"/>
      <c r="R420" s="1"/>
      <c r="S420" s="1"/>
    </row>
    <row r="421" spans="3:19">
      <c r="C421" s="1"/>
      <c r="D421" s="1"/>
      <c r="E421" s="1"/>
      <c r="F421" s="1"/>
      <c r="G421" s="1"/>
      <c r="O421" s="1"/>
      <c r="P421" s="1"/>
      <c r="Q421" s="1"/>
      <c r="R421" s="1"/>
      <c r="S421" s="1"/>
    </row>
    <row r="422" spans="3:19">
      <c r="C422" s="1"/>
      <c r="D422" s="1"/>
      <c r="E422" s="1"/>
      <c r="F422" s="1"/>
      <c r="G422" s="1"/>
      <c r="O422" s="1"/>
      <c r="P422" s="1"/>
      <c r="Q422" s="1"/>
      <c r="R422" s="1"/>
      <c r="S422" s="1"/>
    </row>
    <row r="423" spans="3:19">
      <c r="C423" s="1"/>
      <c r="D423" s="1"/>
      <c r="E423" s="1"/>
      <c r="F423" s="1"/>
      <c r="G423" s="1"/>
      <c r="O423" s="1"/>
      <c r="P423" s="1"/>
      <c r="Q423" s="1"/>
      <c r="R423" s="1"/>
      <c r="S423" s="1"/>
    </row>
    <row r="424" spans="3:19">
      <c r="C424" s="1"/>
      <c r="D424" s="1"/>
      <c r="E424" s="1"/>
      <c r="F424" s="1"/>
      <c r="G424" s="1"/>
      <c r="O424" s="1"/>
      <c r="P424" s="1"/>
      <c r="Q424" s="1"/>
      <c r="R424" s="1"/>
      <c r="S424" s="1"/>
    </row>
    <row r="425" spans="3:19">
      <c r="C425" s="1"/>
      <c r="D425" s="1"/>
      <c r="E425" s="1"/>
      <c r="F425" s="1"/>
      <c r="G425" s="1"/>
      <c r="O425" s="1"/>
      <c r="P425" s="1"/>
      <c r="Q425" s="1"/>
      <c r="R425" s="1"/>
      <c r="S425" s="1"/>
    </row>
    <row r="426" spans="3:19">
      <c r="C426" s="1"/>
      <c r="D426" s="1"/>
      <c r="E426" s="1"/>
      <c r="F426" s="1"/>
      <c r="G426" s="1"/>
      <c r="O426" s="1"/>
      <c r="P426" s="1"/>
      <c r="Q426" s="1"/>
      <c r="R426" s="1"/>
      <c r="S426" s="1"/>
    </row>
    <row r="427" spans="3:19">
      <c r="C427" s="1"/>
      <c r="D427" s="1"/>
      <c r="E427" s="1"/>
      <c r="F427" s="1"/>
      <c r="G427" s="1"/>
      <c r="O427" s="1"/>
      <c r="P427" s="1"/>
      <c r="Q427" s="1"/>
      <c r="R427" s="1"/>
      <c r="S427" s="1"/>
    </row>
    <row r="428" spans="3:19">
      <c r="C428" s="1"/>
      <c r="D428" s="1"/>
      <c r="E428" s="1"/>
      <c r="F428" s="1"/>
      <c r="G428" s="1"/>
      <c r="O428" s="1"/>
      <c r="P428" s="1"/>
      <c r="Q428" s="1"/>
      <c r="R428" s="1"/>
      <c r="S428" s="1"/>
    </row>
    <row r="429" spans="3:19">
      <c r="C429" s="1"/>
      <c r="D429" s="1"/>
      <c r="E429" s="1"/>
      <c r="F429" s="1"/>
      <c r="G429" s="1"/>
      <c r="O429" s="1"/>
      <c r="P429" s="1"/>
      <c r="Q429" s="1"/>
      <c r="R429" s="1"/>
      <c r="S429" s="1"/>
    </row>
    <row r="430" spans="3:19">
      <c r="C430" s="1"/>
      <c r="D430" s="1"/>
      <c r="E430" s="1"/>
      <c r="F430" s="1"/>
      <c r="G430" s="1"/>
      <c r="O430" s="1"/>
      <c r="P430" s="1"/>
      <c r="Q430" s="1"/>
      <c r="R430" s="1"/>
      <c r="S430" s="1"/>
    </row>
    <row r="431" spans="3:19">
      <c r="C431" s="1"/>
      <c r="D431" s="1"/>
      <c r="E431" s="1"/>
      <c r="F431" s="1"/>
      <c r="G431" s="1"/>
      <c r="O431" s="1"/>
      <c r="P431" s="1"/>
      <c r="Q431" s="1"/>
      <c r="R431" s="1"/>
      <c r="S431" s="1"/>
    </row>
    <row r="432" spans="3:19">
      <c r="C432" s="1"/>
      <c r="D432" s="1"/>
      <c r="E432" s="1"/>
      <c r="F432" s="1"/>
      <c r="G432" s="1"/>
      <c r="O432" s="1"/>
      <c r="P432" s="1"/>
      <c r="Q432" s="1"/>
      <c r="R432" s="1"/>
      <c r="S432" s="1"/>
    </row>
    <row r="433" spans="3:19">
      <c r="C433" s="1"/>
      <c r="D433" s="1"/>
      <c r="E433" s="1"/>
      <c r="F433" s="1"/>
      <c r="G433" s="1"/>
      <c r="O433" s="1"/>
      <c r="P433" s="1"/>
      <c r="Q433" s="1"/>
      <c r="R433" s="1"/>
      <c r="S433" s="1"/>
    </row>
    <row r="434" spans="3:19">
      <c r="C434" s="1"/>
      <c r="D434" s="1"/>
      <c r="E434" s="1"/>
      <c r="F434" s="1"/>
      <c r="G434" s="1"/>
      <c r="O434" s="1"/>
      <c r="P434" s="1"/>
      <c r="Q434" s="1"/>
      <c r="R434" s="1"/>
      <c r="S434" s="1"/>
    </row>
    <row r="435" spans="3:19">
      <c r="C435" s="1"/>
      <c r="D435" s="1"/>
      <c r="E435" s="1"/>
      <c r="F435" s="1"/>
      <c r="G435" s="1"/>
      <c r="O435" s="1"/>
      <c r="P435" s="1"/>
      <c r="Q435" s="1"/>
      <c r="R435" s="1"/>
      <c r="S435" s="1"/>
    </row>
    <row r="436" spans="3:19">
      <c r="C436" s="1"/>
      <c r="D436" s="1"/>
      <c r="E436" s="1"/>
      <c r="F436" s="1"/>
      <c r="G436" s="1"/>
      <c r="O436" s="1"/>
      <c r="P436" s="1"/>
      <c r="Q436" s="1"/>
      <c r="R436" s="1"/>
      <c r="S436" s="1"/>
    </row>
    <row r="437" spans="3:19">
      <c r="C437" s="1"/>
      <c r="D437" s="1"/>
      <c r="E437" s="1"/>
      <c r="F437" s="1"/>
      <c r="G437" s="1"/>
      <c r="O437" s="1"/>
      <c r="P437" s="1"/>
      <c r="Q437" s="1"/>
      <c r="R437" s="1"/>
      <c r="S437" s="1"/>
    </row>
    <row r="438" spans="3:19">
      <c r="C438" s="1"/>
      <c r="D438" s="1"/>
      <c r="E438" s="1"/>
      <c r="F438" s="1"/>
      <c r="G438" s="1"/>
      <c r="O438" s="1"/>
      <c r="P438" s="1"/>
      <c r="Q438" s="1"/>
      <c r="R438" s="1"/>
      <c r="S438" s="1"/>
    </row>
    <row r="439" spans="3:19">
      <c r="C439" s="1"/>
      <c r="D439" s="1"/>
      <c r="E439" s="1"/>
      <c r="F439" s="1"/>
      <c r="G439" s="1"/>
      <c r="O439" s="1"/>
      <c r="P439" s="1"/>
      <c r="Q439" s="1"/>
      <c r="R439" s="1"/>
      <c r="S439" s="1"/>
    </row>
    <row r="440" spans="3:19">
      <c r="C440" s="1"/>
      <c r="D440" s="1"/>
      <c r="E440" s="1"/>
      <c r="F440" s="1"/>
      <c r="G440" s="1"/>
      <c r="O440" s="1"/>
      <c r="P440" s="1"/>
      <c r="Q440" s="1"/>
      <c r="R440" s="1"/>
      <c r="S440" s="1"/>
    </row>
    <row r="441" spans="3:19">
      <c r="C441" s="1"/>
      <c r="D441" s="1"/>
      <c r="E441" s="1"/>
      <c r="F441" s="1"/>
      <c r="G441" s="1"/>
      <c r="O441" s="1"/>
      <c r="P441" s="1"/>
      <c r="Q441" s="1"/>
      <c r="R441" s="1"/>
      <c r="S441" s="1"/>
    </row>
    <row r="442" spans="3:19">
      <c r="C442" s="1"/>
      <c r="D442" s="1"/>
      <c r="E442" s="1"/>
      <c r="F442" s="1"/>
      <c r="G442" s="1"/>
      <c r="O442" s="1"/>
      <c r="P442" s="1"/>
      <c r="Q442" s="1"/>
      <c r="R442" s="1"/>
      <c r="S442" s="1"/>
    </row>
    <row r="443" spans="3:19">
      <c r="C443" s="1"/>
      <c r="D443" s="1"/>
      <c r="E443" s="1"/>
      <c r="F443" s="1"/>
      <c r="G443" s="1"/>
      <c r="O443" s="1"/>
      <c r="P443" s="1"/>
      <c r="Q443" s="1"/>
      <c r="R443" s="1"/>
      <c r="S443" s="1"/>
    </row>
    <row r="444" spans="3:19">
      <c r="C444" s="1"/>
      <c r="D444" s="1"/>
      <c r="E444" s="1"/>
      <c r="F444" s="1"/>
      <c r="G444" s="1"/>
      <c r="O444" s="1"/>
      <c r="P444" s="1"/>
      <c r="Q444" s="1"/>
      <c r="R444" s="1"/>
      <c r="S444" s="1"/>
    </row>
    <row r="445" spans="3:19">
      <c r="C445" s="1"/>
      <c r="D445" s="1"/>
      <c r="E445" s="1"/>
      <c r="F445" s="1"/>
      <c r="G445" s="1"/>
      <c r="O445" s="1"/>
      <c r="P445" s="1"/>
      <c r="Q445" s="1"/>
      <c r="R445" s="1"/>
      <c r="S445" s="1"/>
    </row>
    <row r="446" spans="3:19">
      <c r="C446" s="1"/>
      <c r="D446" s="1"/>
      <c r="E446" s="1"/>
      <c r="F446" s="1"/>
      <c r="G446" s="1"/>
      <c r="O446" s="1"/>
      <c r="P446" s="1"/>
      <c r="Q446" s="1"/>
      <c r="R446" s="1"/>
      <c r="S446" s="1"/>
    </row>
    <row r="447" spans="3:19">
      <c r="C447" s="1"/>
      <c r="D447" s="1"/>
      <c r="E447" s="1"/>
      <c r="F447" s="1"/>
      <c r="G447" s="1"/>
      <c r="O447" s="1"/>
      <c r="P447" s="1"/>
      <c r="Q447" s="1"/>
      <c r="R447" s="1"/>
      <c r="S447" s="1"/>
    </row>
    <row r="448" spans="3:19">
      <c r="C448" s="1"/>
      <c r="D448" s="1"/>
      <c r="E448" s="1"/>
      <c r="F448" s="1"/>
      <c r="G448" s="1"/>
      <c r="O448" s="1"/>
      <c r="P448" s="1"/>
      <c r="Q448" s="1"/>
      <c r="R448" s="1"/>
      <c r="S448" s="1"/>
    </row>
    <row r="449" spans="3:19">
      <c r="C449" s="1"/>
      <c r="D449" s="1"/>
      <c r="E449" s="1"/>
      <c r="F449" s="1"/>
      <c r="G449" s="1"/>
      <c r="O449" s="1"/>
      <c r="P449" s="1"/>
      <c r="Q449" s="1"/>
      <c r="R449" s="1"/>
      <c r="S449" s="1"/>
    </row>
    <row r="450" spans="3:19">
      <c r="C450" s="1"/>
      <c r="D450" s="1"/>
      <c r="E450" s="1"/>
      <c r="F450" s="1"/>
      <c r="G450" s="1"/>
      <c r="O450" s="1"/>
      <c r="P450" s="1"/>
      <c r="Q450" s="1"/>
      <c r="R450" s="1"/>
      <c r="S450" s="1"/>
    </row>
    <row r="451" spans="3:19">
      <c r="C451" s="1"/>
      <c r="D451" s="1"/>
      <c r="E451" s="1"/>
      <c r="F451" s="1"/>
      <c r="G451" s="1"/>
      <c r="O451" s="1"/>
      <c r="P451" s="1"/>
      <c r="Q451" s="1"/>
      <c r="R451" s="1"/>
      <c r="S451" s="1"/>
    </row>
    <row r="452" spans="3:19">
      <c r="C452" s="1"/>
      <c r="D452" s="1"/>
      <c r="E452" s="1"/>
      <c r="F452" s="1"/>
      <c r="G452" s="1"/>
      <c r="O452" s="1"/>
      <c r="P452" s="1"/>
      <c r="Q452" s="1"/>
      <c r="R452" s="1"/>
      <c r="S452" s="1"/>
    </row>
    <row r="453" spans="3:19">
      <c r="C453" s="1"/>
      <c r="D453" s="1"/>
      <c r="E453" s="1"/>
      <c r="F453" s="1"/>
      <c r="G453" s="1"/>
      <c r="O453" s="1"/>
      <c r="P453" s="1"/>
      <c r="Q453" s="1"/>
      <c r="R453" s="1"/>
      <c r="S453" s="1"/>
    </row>
    <row r="454" spans="3:19">
      <c r="C454" s="1"/>
      <c r="D454" s="1"/>
      <c r="E454" s="1"/>
      <c r="F454" s="1"/>
      <c r="G454" s="1"/>
      <c r="O454" s="1"/>
      <c r="P454" s="1"/>
      <c r="Q454" s="1"/>
      <c r="R454" s="1"/>
      <c r="S454" s="1"/>
    </row>
    <row r="455" spans="3:19">
      <c r="C455" s="1"/>
      <c r="D455" s="1"/>
      <c r="E455" s="1"/>
      <c r="F455" s="1"/>
      <c r="G455" s="1"/>
      <c r="O455" s="1"/>
      <c r="P455" s="1"/>
      <c r="Q455" s="1"/>
      <c r="R455" s="1"/>
      <c r="S455" s="1"/>
    </row>
    <row r="456" spans="3:19">
      <c r="C456" s="1"/>
      <c r="D456" s="1"/>
      <c r="E456" s="1"/>
      <c r="F456" s="1"/>
      <c r="G456" s="1"/>
      <c r="O456" s="1"/>
      <c r="P456" s="1"/>
      <c r="Q456" s="1"/>
      <c r="R456" s="1"/>
      <c r="S456" s="1"/>
    </row>
    <row r="457" spans="3:19">
      <c r="C457" s="1"/>
      <c r="D457" s="1"/>
      <c r="E457" s="1"/>
      <c r="F457" s="1"/>
      <c r="G457" s="1"/>
      <c r="O457" s="1"/>
      <c r="P457" s="1"/>
      <c r="Q457" s="1"/>
      <c r="R457" s="1"/>
      <c r="S457" s="1"/>
    </row>
    <row r="458" spans="3:19">
      <c r="C458" s="1"/>
      <c r="D458" s="1"/>
      <c r="E458" s="1"/>
      <c r="F458" s="1"/>
      <c r="G458" s="1"/>
      <c r="O458" s="1"/>
      <c r="P458" s="1"/>
      <c r="Q458" s="1"/>
      <c r="R458" s="1"/>
      <c r="S458" s="1"/>
    </row>
    <row r="459" spans="3:19">
      <c r="C459" s="1"/>
      <c r="D459" s="1"/>
      <c r="E459" s="1"/>
      <c r="F459" s="1"/>
      <c r="G459" s="1"/>
      <c r="O459" s="1"/>
      <c r="P459" s="1"/>
      <c r="Q459" s="1"/>
      <c r="R459" s="1"/>
      <c r="S459" s="1"/>
    </row>
    <row r="460" spans="3:19">
      <c r="C460" s="1"/>
      <c r="D460" s="1"/>
      <c r="E460" s="1"/>
      <c r="F460" s="1"/>
      <c r="G460" s="1"/>
      <c r="O460" s="1"/>
      <c r="P460" s="1"/>
      <c r="Q460" s="1"/>
      <c r="R460" s="1"/>
      <c r="S460" s="1"/>
    </row>
    <row r="461" spans="3:19">
      <c r="C461" s="1"/>
      <c r="D461" s="1"/>
      <c r="E461" s="1"/>
      <c r="F461" s="1"/>
      <c r="G461" s="1"/>
      <c r="O461" s="1"/>
      <c r="P461" s="1"/>
      <c r="Q461" s="1"/>
      <c r="R461" s="1"/>
      <c r="S461" s="1"/>
    </row>
    <row r="462" spans="3:19">
      <c r="C462" s="1"/>
      <c r="D462" s="1"/>
      <c r="E462" s="1"/>
      <c r="F462" s="1"/>
      <c r="G462" s="1"/>
      <c r="O462" s="1"/>
      <c r="P462" s="1"/>
      <c r="Q462" s="1"/>
      <c r="R462" s="1"/>
      <c r="S462" s="1"/>
    </row>
    <row r="463" spans="3:19">
      <c r="C463" s="1"/>
      <c r="D463" s="1"/>
      <c r="E463" s="1"/>
      <c r="F463" s="1"/>
      <c r="G463" s="1"/>
      <c r="O463" s="1"/>
      <c r="P463" s="1"/>
      <c r="Q463" s="1"/>
      <c r="R463" s="1"/>
      <c r="S463" s="1"/>
    </row>
    <row r="464" spans="3:19">
      <c r="C464" s="1"/>
      <c r="D464" s="1"/>
      <c r="E464" s="1"/>
      <c r="F464" s="1"/>
      <c r="G464" s="1"/>
      <c r="O464" s="1"/>
      <c r="P464" s="1"/>
      <c r="Q464" s="1"/>
      <c r="R464" s="1"/>
      <c r="S464" s="1"/>
    </row>
    <row r="465" spans="3:19">
      <c r="C465" s="1"/>
      <c r="D465" s="1"/>
      <c r="E465" s="1"/>
      <c r="F465" s="1"/>
      <c r="G465" s="1"/>
      <c r="O465" s="1"/>
      <c r="P465" s="1"/>
      <c r="Q465" s="1"/>
      <c r="R465" s="1"/>
      <c r="S465" s="1"/>
    </row>
    <row r="466" spans="3:19">
      <c r="C466" s="1"/>
      <c r="D466" s="1"/>
      <c r="E466" s="1"/>
      <c r="F466" s="1"/>
      <c r="G466" s="1"/>
      <c r="O466" s="1"/>
      <c r="P466" s="1"/>
      <c r="Q466" s="1"/>
      <c r="R466" s="1"/>
      <c r="S466" s="1"/>
    </row>
    <row r="467" spans="3:19">
      <c r="C467" s="1"/>
      <c r="D467" s="1"/>
      <c r="E467" s="1"/>
      <c r="F467" s="1"/>
      <c r="G467" s="1"/>
      <c r="O467" s="1"/>
      <c r="P467" s="1"/>
      <c r="Q467" s="1"/>
      <c r="R467" s="1"/>
      <c r="S467" s="1"/>
    </row>
    <row r="468" spans="3:19">
      <c r="C468" s="1"/>
      <c r="D468" s="1"/>
      <c r="E468" s="1"/>
      <c r="F468" s="1"/>
      <c r="G468" s="1"/>
      <c r="O468" s="1"/>
      <c r="P468" s="1"/>
      <c r="Q468" s="1"/>
      <c r="R468" s="1"/>
      <c r="S468" s="1"/>
    </row>
    <row r="469" spans="3:19">
      <c r="C469" s="1"/>
      <c r="D469" s="1"/>
      <c r="E469" s="1"/>
      <c r="F469" s="1"/>
      <c r="G469" s="1"/>
      <c r="O469" s="1"/>
      <c r="P469" s="1"/>
      <c r="Q469" s="1"/>
      <c r="R469" s="1"/>
      <c r="S469" s="1"/>
    </row>
    <row r="470" spans="3:19">
      <c r="C470" s="1"/>
      <c r="D470" s="1"/>
      <c r="E470" s="1"/>
      <c r="F470" s="1"/>
      <c r="G470" s="1"/>
      <c r="O470" s="1"/>
      <c r="P470" s="1"/>
      <c r="Q470" s="1"/>
      <c r="R470" s="1"/>
      <c r="S470" s="1"/>
    </row>
    <row r="471" spans="3:19">
      <c r="C471" s="1"/>
      <c r="D471" s="1"/>
      <c r="E471" s="1"/>
      <c r="F471" s="1"/>
      <c r="G471" s="1"/>
      <c r="O471" s="1"/>
      <c r="P471" s="1"/>
      <c r="Q471" s="1"/>
      <c r="R471" s="1"/>
      <c r="S471" s="1"/>
    </row>
    <row r="472" spans="3:19">
      <c r="C472" s="1"/>
      <c r="D472" s="1"/>
      <c r="E472" s="1"/>
      <c r="F472" s="1"/>
      <c r="G472" s="1"/>
      <c r="O472" s="1"/>
      <c r="P472" s="1"/>
      <c r="Q472" s="1"/>
      <c r="R472" s="1"/>
      <c r="S472" s="1"/>
    </row>
    <row r="473" spans="3:19">
      <c r="C473" s="1"/>
      <c r="D473" s="1"/>
      <c r="E473" s="1"/>
      <c r="F473" s="1"/>
      <c r="G473" s="1"/>
      <c r="O473" s="1"/>
      <c r="P473" s="1"/>
      <c r="Q473" s="1"/>
      <c r="R473" s="1"/>
      <c r="S473" s="1"/>
    </row>
    <row r="474" spans="3:19">
      <c r="C474" s="1"/>
      <c r="D474" s="1"/>
      <c r="E474" s="1"/>
      <c r="F474" s="1"/>
      <c r="G474" s="1"/>
      <c r="O474" s="1"/>
      <c r="P474" s="1"/>
      <c r="Q474" s="1"/>
      <c r="R474" s="1"/>
      <c r="S474" s="1"/>
    </row>
    <row r="475" spans="3:19">
      <c r="C475" s="1"/>
      <c r="D475" s="1"/>
      <c r="E475" s="1"/>
      <c r="F475" s="1"/>
      <c r="G475" s="1"/>
      <c r="O475" s="1"/>
      <c r="P475" s="1"/>
      <c r="Q475" s="1"/>
      <c r="R475" s="1"/>
      <c r="S475" s="1"/>
    </row>
    <row r="476" spans="3:19">
      <c r="C476" s="1"/>
      <c r="D476" s="1"/>
      <c r="E476" s="1"/>
      <c r="F476" s="1"/>
      <c r="G476" s="1"/>
      <c r="O476" s="1"/>
      <c r="P476" s="1"/>
      <c r="Q476" s="1"/>
      <c r="R476" s="1"/>
      <c r="S476" s="1"/>
    </row>
    <row r="477" spans="3:19">
      <c r="C477" s="1"/>
      <c r="D477" s="1"/>
      <c r="E477" s="1"/>
      <c r="F477" s="1"/>
      <c r="G477" s="1"/>
      <c r="O477" s="1"/>
      <c r="P477" s="1"/>
      <c r="Q477" s="1"/>
      <c r="R477" s="1"/>
      <c r="S477" s="1"/>
    </row>
    <row r="478" spans="3:19">
      <c r="C478" s="1"/>
      <c r="D478" s="1"/>
      <c r="E478" s="1"/>
      <c r="F478" s="1"/>
      <c r="G478" s="1"/>
      <c r="O478" s="1"/>
      <c r="P478" s="1"/>
      <c r="Q478" s="1"/>
      <c r="R478" s="1"/>
      <c r="S478" s="1"/>
    </row>
    <row r="479" spans="3:19">
      <c r="C479" s="1"/>
      <c r="D479" s="1"/>
      <c r="E479" s="1"/>
      <c r="F479" s="1"/>
      <c r="G479" s="1"/>
      <c r="O479" s="1"/>
      <c r="P479" s="1"/>
      <c r="Q479" s="1"/>
      <c r="R479" s="1"/>
      <c r="S479" s="1"/>
    </row>
    <row r="480" spans="3:19">
      <c r="C480" s="1"/>
      <c r="D480" s="1"/>
      <c r="E480" s="1"/>
      <c r="F480" s="1"/>
      <c r="G480" s="1"/>
      <c r="O480" s="1"/>
      <c r="P480" s="1"/>
      <c r="Q480" s="1"/>
      <c r="R480" s="1"/>
      <c r="S480" s="1"/>
    </row>
    <row r="481" spans="3:19">
      <c r="C481" s="1"/>
      <c r="D481" s="1"/>
      <c r="E481" s="1"/>
      <c r="F481" s="1"/>
      <c r="G481" s="1"/>
      <c r="O481" s="1"/>
      <c r="P481" s="1"/>
      <c r="Q481" s="1"/>
      <c r="R481" s="1"/>
      <c r="S481" s="1"/>
    </row>
    <row r="482" spans="3:19">
      <c r="C482" s="1"/>
      <c r="D482" s="1"/>
      <c r="E482" s="1"/>
      <c r="F482" s="1"/>
      <c r="G482" s="1"/>
      <c r="O482" s="1"/>
      <c r="P482" s="1"/>
      <c r="Q482" s="1"/>
      <c r="R482" s="1"/>
      <c r="S482" s="1"/>
    </row>
    <row r="483" spans="3:19">
      <c r="C483" s="1"/>
      <c r="D483" s="1"/>
      <c r="E483" s="1"/>
      <c r="F483" s="1"/>
      <c r="G483" s="1"/>
      <c r="O483" s="1"/>
      <c r="P483" s="1"/>
      <c r="Q483" s="1"/>
      <c r="R483" s="1"/>
      <c r="S483" s="1"/>
    </row>
    <row r="484" spans="3:19">
      <c r="O484" s="1"/>
      <c r="P484" s="1"/>
      <c r="Q484" s="1"/>
      <c r="R484" s="1"/>
      <c r="S484" s="1"/>
    </row>
    <row r="485" spans="3:19">
      <c r="O485" s="1"/>
      <c r="P485" s="1"/>
      <c r="Q485" s="1"/>
      <c r="R485" s="1"/>
      <c r="S485" s="1"/>
    </row>
    <row r="486" spans="3:19">
      <c r="O486" s="1"/>
      <c r="P486" s="1"/>
      <c r="Q486" s="1"/>
      <c r="R486" s="1"/>
      <c r="S486" s="1"/>
    </row>
    <row r="487" spans="3:19">
      <c r="O487" s="1"/>
      <c r="P487" s="1"/>
      <c r="Q487" s="1"/>
      <c r="R487" s="1"/>
      <c r="S487" s="1"/>
    </row>
    <row r="488" spans="3:19">
      <c r="O488" s="1"/>
      <c r="P488" s="1"/>
      <c r="Q488" s="1"/>
      <c r="R488" s="1"/>
      <c r="S488" s="1"/>
    </row>
    <row r="489" spans="3:19">
      <c r="O489" s="1"/>
      <c r="P489" s="1"/>
      <c r="Q489" s="1"/>
      <c r="R489" s="1"/>
      <c r="S489" s="1"/>
    </row>
    <row r="490" spans="3:19">
      <c r="O490" s="1"/>
      <c r="P490" s="1"/>
      <c r="Q490" s="1"/>
      <c r="R490" s="1"/>
      <c r="S490" s="1"/>
    </row>
  </sheetData>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809717-ACB1-4620-BA32-66ECF1298AEC}">
  <dimension ref="A1:S46"/>
  <sheetViews>
    <sheetView workbookViewId="0">
      <selection activeCell="S7" sqref="S7"/>
    </sheetView>
  </sheetViews>
  <sheetFormatPr defaultRowHeight="15"/>
  <cols>
    <col min="1" max="1" width="10.140625" bestFit="1" customWidth="1"/>
    <col min="2" max="3" width="10" bestFit="1" customWidth="1"/>
    <col min="5" max="5" width="10.140625" bestFit="1" customWidth="1"/>
    <col min="19" max="19" width="46.140625" customWidth="1"/>
  </cols>
  <sheetData>
    <row r="1" spans="1:19">
      <c r="A1" s="1" t="s">
        <v>254</v>
      </c>
      <c r="B1" s="1" t="s">
        <v>253</v>
      </c>
      <c r="C1" s="1" t="s">
        <v>252</v>
      </c>
      <c r="D1" s="1" t="s">
        <v>257</v>
      </c>
      <c r="E1" s="1" t="s">
        <v>256</v>
      </c>
      <c r="F1" s="1"/>
      <c r="J1" s="17" t="s">
        <v>261</v>
      </c>
      <c r="L1" s="1" t="s">
        <v>259</v>
      </c>
      <c r="M1" s="1" t="s">
        <v>260</v>
      </c>
    </row>
    <row r="2" spans="1:19">
      <c r="A2" s="1">
        <v>3.16</v>
      </c>
      <c r="B2" s="1">
        <v>4.24</v>
      </c>
      <c r="C2" s="1">
        <v>4.58</v>
      </c>
      <c r="D2" s="1">
        <v>3.16</v>
      </c>
      <c r="E2" s="1" t="s">
        <v>254</v>
      </c>
      <c r="L2" s="1">
        <v>42</v>
      </c>
      <c r="M2" s="1">
        <v>1</v>
      </c>
    </row>
    <row r="3" spans="1:19">
      <c r="A3" s="1">
        <v>4.3499999999999996</v>
      </c>
      <c r="B3" s="1">
        <v>3.87</v>
      </c>
      <c r="C3" s="1">
        <v>4</v>
      </c>
      <c r="D3" s="1">
        <v>4.3499999999999996</v>
      </c>
      <c r="E3" s="1" t="s">
        <v>254</v>
      </c>
      <c r="F3" s="1"/>
      <c r="L3" s="1">
        <v>40</v>
      </c>
      <c r="M3" s="1">
        <v>1</v>
      </c>
    </row>
    <row r="4" spans="1:19">
      <c r="A4" s="1">
        <v>3.46</v>
      </c>
      <c r="B4" s="1">
        <v>3.87</v>
      </c>
      <c r="C4" s="1">
        <v>4.24</v>
      </c>
      <c r="D4" s="1">
        <v>3.46</v>
      </c>
      <c r="E4" s="1" t="s">
        <v>254</v>
      </c>
      <c r="F4" s="1" t="s">
        <v>255</v>
      </c>
      <c r="L4" s="1">
        <v>50</v>
      </c>
      <c r="M4" s="1">
        <v>1</v>
      </c>
    </row>
    <row r="5" spans="1:19">
      <c r="A5" s="1">
        <v>3.74</v>
      </c>
      <c r="B5" s="1">
        <v>4.12</v>
      </c>
      <c r="C5" s="1">
        <v>3.87</v>
      </c>
      <c r="D5" s="1">
        <v>3.74</v>
      </c>
      <c r="E5" s="1" t="s">
        <v>254</v>
      </c>
      <c r="F5" s="1"/>
      <c r="L5" s="1">
        <v>33</v>
      </c>
      <c r="M5" s="1">
        <v>1</v>
      </c>
    </row>
    <row r="6" spans="1:19">
      <c r="A6" s="1">
        <v>3.61</v>
      </c>
      <c r="B6" s="1">
        <v>3.74</v>
      </c>
      <c r="C6" s="1">
        <v>3.46</v>
      </c>
      <c r="D6" s="1">
        <v>3.61</v>
      </c>
      <c r="E6" s="1" t="s">
        <v>254</v>
      </c>
      <c r="F6" s="1"/>
      <c r="L6" s="1">
        <v>32</v>
      </c>
      <c r="M6" s="1">
        <v>1</v>
      </c>
    </row>
    <row r="7" spans="1:19">
      <c r="A7" s="1"/>
      <c r="B7" s="1"/>
      <c r="C7" s="1"/>
      <c r="D7" s="1">
        <v>4.24</v>
      </c>
      <c r="E7" s="1" t="s">
        <v>253</v>
      </c>
      <c r="F7" s="1"/>
      <c r="L7" s="1">
        <v>35</v>
      </c>
      <c r="M7" s="1">
        <v>1</v>
      </c>
      <c r="S7" s="12" t="s">
        <v>258</v>
      </c>
    </row>
    <row r="8" spans="1:19">
      <c r="A8" s="1"/>
      <c r="B8" s="1"/>
      <c r="C8" s="1"/>
      <c r="D8" s="1">
        <v>3.87</v>
      </c>
      <c r="E8" s="1" t="s">
        <v>253</v>
      </c>
      <c r="F8" s="1"/>
      <c r="L8" s="1">
        <v>48</v>
      </c>
      <c r="M8" s="1">
        <v>1</v>
      </c>
    </row>
    <row r="9" spans="1:19">
      <c r="A9" s="1"/>
      <c r="B9" s="1"/>
      <c r="C9" s="1"/>
      <c r="D9" s="1">
        <v>3.87</v>
      </c>
      <c r="E9" s="1" t="s">
        <v>253</v>
      </c>
      <c r="F9" s="1"/>
      <c r="L9" s="1">
        <v>36</v>
      </c>
      <c r="M9" s="1">
        <v>1</v>
      </c>
    </row>
    <row r="10" spans="1:19">
      <c r="A10" s="1"/>
      <c r="B10" s="1"/>
      <c r="C10" s="1"/>
      <c r="D10" s="1">
        <v>4.12</v>
      </c>
      <c r="E10" s="1" t="s">
        <v>253</v>
      </c>
      <c r="F10" s="1"/>
      <c r="L10" s="1">
        <v>25</v>
      </c>
      <c r="M10" s="1">
        <v>2</v>
      </c>
    </row>
    <row r="11" spans="1:19">
      <c r="A11" s="1"/>
      <c r="B11" s="1"/>
      <c r="C11" s="1"/>
      <c r="D11" s="1">
        <v>3.74</v>
      </c>
      <c r="E11" s="1" t="s">
        <v>253</v>
      </c>
      <c r="F11" s="1"/>
      <c r="L11" s="1">
        <v>42</v>
      </c>
      <c r="M11" s="1">
        <v>2</v>
      </c>
    </row>
    <row r="12" spans="1:19">
      <c r="A12" s="1"/>
      <c r="B12" s="1"/>
      <c r="C12" s="1"/>
      <c r="D12" s="1">
        <v>4.58</v>
      </c>
      <c r="E12" s="1" t="s">
        <v>252</v>
      </c>
      <c r="F12" s="1"/>
      <c r="L12" s="1">
        <v>34</v>
      </c>
      <c r="M12" s="1">
        <v>2</v>
      </c>
    </row>
    <row r="13" spans="1:19">
      <c r="A13" s="1"/>
      <c r="B13" s="1"/>
      <c r="C13" s="1"/>
      <c r="D13" s="1">
        <v>4</v>
      </c>
      <c r="E13" s="1" t="s">
        <v>252</v>
      </c>
      <c r="F13" s="1"/>
      <c r="L13" s="1">
        <v>34</v>
      </c>
      <c r="M13" s="1">
        <v>2</v>
      </c>
    </row>
    <row r="14" spans="1:19">
      <c r="A14" s="1"/>
      <c r="B14" s="1"/>
      <c r="C14" s="1"/>
      <c r="D14" s="1">
        <v>4.24</v>
      </c>
      <c r="E14" s="1" t="s">
        <v>252</v>
      </c>
      <c r="F14" s="1"/>
      <c r="L14" s="1">
        <v>37</v>
      </c>
      <c r="M14" s="1">
        <v>2</v>
      </c>
    </row>
    <row r="15" spans="1:19">
      <c r="A15" s="1"/>
      <c r="B15" s="1"/>
      <c r="C15" s="1"/>
      <c r="D15" s="1">
        <v>3.87</v>
      </c>
      <c r="E15" s="1" t="s">
        <v>252</v>
      </c>
      <c r="F15" s="1"/>
      <c r="L15" s="1">
        <v>31</v>
      </c>
      <c r="M15" s="1">
        <v>2</v>
      </c>
    </row>
    <row r="16" spans="1:19">
      <c r="A16" s="1"/>
      <c r="B16" s="1"/>
      <c r="C16" s="1"/>
      <c r="D16" s="1">
        <v>3.46</v>
      </c>
      <c r="E16" s="1" t="s">
        <v>252</v>
      </c>
      <c r="F16" s="1"/>
      <c r="L16" s="1">
        <v>37</v>
      </c>
      <c r="M16" s="1">
        <v>2</v>
      </c>
    </row>
    <row r="17" spans="1:13">
      <c r="A17" s="1"/>
      <c r="B17" s="1"/>
      <c r="C17" s="1"/>
      <c r="D17" s="1"/>
      <c r="E17" s="1"/>
      <c r="F17" s="1"/>
      <c r="L17" s="1">
        <v>37</v>
      </c>
      <c r="M17" s="1">
        <v>2</v>
      </c>
    </row>
    <row r="18" spans="1:13">
      <c r="A18" s="1"/>
      <c r="B18" s="1"/>
      <c r="C18" s="1"/>
      <c r="D18" s="1"/>
      <c r="E18" s="1"/>
      <c r="F18" s="1"/>
      <c r="L18" s="1">
        <v>38</v>
      </c>
      <c r="M18" s="1">
        <v>3</v>
      </c>
    </row>
    <row r="19" spans="1:13">
      <c r="C19" s="1"/>
      <c r="D19" s="1"/>
      <c r="E19" s="1"/>
      <c r="F19" s="1"/>
      <c r="L19" s="1">
        <v>31</v>
      </c>
      <c r="M19" s="1">
        <v>3</v>
      </c>
    </row>
    <row r="20" spans="1:13">
      <c r="C20" s="1"/>
      <c r="D20" s="1"/>
      <c r="E20" s="1"/>
      <c r="F20" s="1"/>
      <c r="L20" s="1">
        <v>32</v>
      </c>
      <c r="M20" s="1">
        <v>3</v>
      </c>
    </row>
    <row r="21" spans="1:13">
      <c r="C21" s="1"/>
      <c r="D21" s="1"/>
      <c r="E21" s="1"/>
      <c r="F21" s="1"/>
      <c r="L21" s="1">
        <v>33</v>
      </c>
      <c r="M21" s="1">
        <v>3</v>
      </c>
    </row>
    <row r="22" spans="1:13">
      <c r="C22" s="1"/>
      <c r="D22" s="1"/>
      <c r="E22" s="1"/>
      <c r="F22" s="1"/>
      <c r="L22" s="1">
        <v>19</v>
      </c>
      <c r="M22" s="1">
        <v>3</v>
      </c>
    </row>
    <row r="23" spans="1:13">
      <c r="C23" s="1"/>
      <c r="D23" s="1"/>
      <c r="E23" s="1"/>
      <c r="F23" s="1"/>
      <c r="L23" s="1">
        <v>21</v>
      </c>
      <c r="M23" s="1">
        <v>3</v>
      </c>
    </row>
    <row r="24" spans="1:13">
      <c r="C24" s="1"/>
      <c r="D24" s="1"/>
      <c r="E24" s="1"/>
      <c r="F24" s="1"/>
      <c r="L24" s="1">
        <v>25</v>
      </c>
      <c r="M24" s="1">
        <v>3</v>
      </c>
    </row>
    <row r="25" spans="1:13">
      <c r="C25" s="1"/>
      <c r="D25" s="1"/>
      <c r="E25" s="1"/>
      <c r="F25" s="1"/>
      <c r="L25" s="1">
        <v>25</v>
      </c>
      <c r="M25" s="1">
        <v>3</v>
      </c>
    </row>
    <row r="26" spans="1:13">
      <c r="C26" s="1"/>
      <c r="D26" s="1"/>
      <c r="E26" s="1"/>
      <c r="F26" s="1"/>
    </row>
    <row r="27" spans="1:13">
      <c r="C27" s="1"/>
      <c r="D27" s="1"/>
      <c r="E27" s="1"/>
      <c r="F27" s="1"/>
    </row>
    <row r="28" spans="1:13">
      <c r="C28" s="1"/>
      <c r="D28" s="1"/>
      <c r="E28" s="1"/>
      <c r="F28" s="1"/>
    </row>
    <row r="29" spans="1:13">
      <c r="C29" s="1"/>
      <c r="D29" s="1"/>
      <c r="E29" s="1"/>
      <c r="F29" s="1"/>
    </row>
    <row r="30" spans="1:13">
      <c r="C30" s="1"/>
      <c r="D30" s="1"/>
      <c r="E30" s="1"/>
      <c r="F30" s="1"/>
    </row>
    <row r="31" spans="1:13">
      <c r="C31" s="1"/>
      <c r="D31" s="1"/>
      <c r="E31" s="1"/>
      <c r="F31" s="1"/>
    </row>
    <row r="32" spans="1:13">
      <c r="C32" s="1"/>
      <c r="D32" s="1"/>
      <c r="E32" s="1"/>
      <c r="F32" s="1"/>
    </row>
    <row r="33" spans="1:6">
      <c r="C33" s="1"/>
      <c r="D33" s="1"/>
      <c r="E33" s="1"/>
      <c r="F33" s="1"/>
    </row>
    <row r="34" spans="1:6">
      <c r="C34" s="1"/>
      <c r="D34" s="1"/>
      <c r="E34" s="1"/>
      <c r="F34" s="1"/>
    </row>
    <row r="35" spans="1:6">
      <c r="C35" s="1"/>
      <c r="D35" s="1"/>
      <c r="E35" s="1"/>
      <c r="F35" s="1"/>
    </row>
    <row r="36" spans="1:6">
      <c r="C36" s="1"/>
      <c r="D36" s="1"/>
      <c r="E36" s="1"/>
      <c r="F36" s="1"/>
    </row>
    <row r="44" spans="1:6">
      <c r="A44" s="1"/>
      <c r="B44" s="1"/>
    </row>
    <row r="45" spans="1:6">
      <c r="A45" s="1"/>
      <c r="B45" s="1"/>
    </row>
    <row r="46" spans="1:6">
      <c r="A46" s="1"/>
      <c r="B46" s="1"/>
    </row>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31</vt:i4>
      </vt:variant>
      <vt:variant>
        <vt:lpstr>Named Ranges</vt:lpstr>
      </vt:variant>
      <vt:variant>
        <vt:i4>44</vt:i4>
      </vt:variant>
    </vt:vector>
  </HeadingPairs>
  <TitlesOfParts>
    <vt:vector size="75" baseType="lpstr">
      <vt:lpstr>BB Menu</vt:lpstr>
      <vt:lpstr>10by10</vt:lpstr>
      <vt:lpstr>Descrip Stats</vt:lpstr>
      <vt:lpstr>Histogram</vt:lpstr>
      <vt:lpstr>Boxplot</vt:lpstr>
      <vt:lpstr>Normal Prob Plots</vt:lpstr>
      <vt:lpstr>Process Capability</vt:lpstr>
      <vt:lpstr>MSA</vt:lpstr>
      <vt:lpstr>ANOVA</vt:lpstr>
      <vt:lpstr>Chi-Square</vt:lpstr>
      <vt:lpstr>Multi_Vari</vt:lpstr>
      <vt:lpstr>Advanced Multiple Regression</vt:lpstr>
      <vt:lpstr>Sheet2</vt:lpstr>
      <vt:lpstr>Multiple Regression</vt:lpstr>
      <vt:lpstr>1 Sample t-Test</vt:lpstr>
      <vt:lpstr>2 Sample t-Test</vt:lpstr>
      <vt:lpstr>Sheet4</vt:lpstr>
      <vt:lpstr>3 Factor DOE</vt:lpstr>
      <vt:lpstr>Sheet3</vt:lpstr>
      <vt:lpstr>Taguchi L8 Four-Factor</vt:lpstr>
      <vt:lpstr>X-Bar and R</vt:lpstr>
      <vt:lpstr>Individuals and MR</vt:lpstr>
      <vt:lpstr>P Chart</vt:lpstr>
      <vt:lpstr>NP Chart</vt:lpstr>
      <vt:lpstr>C Chart</vt:lpstr>
      <vt:lpstr>U Chart</vt:lpstr>
      <vt:lpstr>Drinks Delivery</vt:lpstr>
      <vt:lpstr>Robust Cake</vt:lpstr>
      <vt:lpstr>HistData(3) (3)</vt:lpstr>
      <vt:lpstr>HistData(3) (2)</vt:lpstr>
      <vt:lpstr>HistData(3) (1)</vt:lpstr>
      <vt:lpstr>'Taguchi L8 Four-Factor'!A_1</vt:lpstr>
      <vt:lpstr>'Taguchi L8 Four-Factor'!A_2</vt:lpstr>
      <vt:lpstr>'Taguchi L8 Four-Factor'!A_coded</vt:lpstr>
      <vt:lpstr>'Taguchi L8 Four-Factor'!A_name</vt:lpstr>
      <vt:lpstr>'Taguchi L8 Four-Factor'!B_1</vt:lpstr>
      <vt:lpstr>'Taguchi L8 Four-Factor'!B_2</vt:lpstr>
      <vt:lpstr>'Taguchi L8 Four-Factor'!B_coded</vt:lpstr>
      <vt:lpstr>'Taguchi L8 Four-Factor'!B_name</vt:lpstr>
      <vt:lpstr>'Taguchi L8 Four-Factor'!C_1</vt:lpstr>
      <vt:lpstr>'Taguchi L8 Four-Factor'!C_2</vt:lpstr>
      <vt:lpstr>'Taguchi L8 Four-Factor'!C_coded</vt:lpstr>
      <vt:lpstr>'Taguchi L8 Four-Factor'!C_name</vt:lpstr>
      <vt:lpstr>cell1</vt:lpstr>
      <vt:lpstr>'Taguchi L8 Four-Factor'!D_1</vt:lpstr>
      <vt:lpstr>'Taguchi L8 Four-Factor'!D_2</vt:lpstr>
      <vt:lpstr>'Taguchi L8 Four-Factor'!D_coded</vt:lpstr>
      <vt:lpstr>'Taguchi L8 Four-Factor'!D_name</vt:lpstr>
      <vt:lpstr>headingrng</vt:lpstr>
      <vt:lpstr>Interaction1_coded</vt:lpstr>
      <vt:lpstr>Interaction1_name</vt:lpstr>
      <vt:lpstr>Interaction2_coded</vt:lpstr>
      <vt:lpstr>Interaction2_name</vt:lpstr>
      <vt:lpstr>Interaction3_coded</vt:lpstr>
      <vt:lpstr>Interaction3_name</vt:lpstr>
      <vt:lpstr>L8_3_Interaction</vt:lpstr>
      <vt:lpstr>L8_5_Interaction</vt:lpstr>
      <vt:lpstr>L8_6_Interaction</vt:lpstr>
      <vt:lpstr>L8_A</vt:lpstr>
      <vt:lpstr>L8_B</vt:lpstr>
      <vt:lpstr>L8_C</vt:lpstr>
      <vt:lpstr>L8_D</vt:lpstr>
      <vt:lpstr>L8_Mean</vt:lpstr>
      <vt:lpstr>L8_SN</vt:lpstr>
      <vt:lpstr>L8_Stdev</vt:lpstr>
      <vt:lpstr>Mediana</vt:lpstr>
      <vt:lpstr>model_terms_excel</vt:lpstr>
      <vt:lpstr>'10by10'!Print_Area</vt:lpstr>
      <vt:lpstr>'Multiple Regression'!rnga</vt:lpstr>
      <vt:lpstr>rnga</vt:lpstr>
      <vt:lpstr>'Taguchi L8 Four-Factor'!SD_select</vt:lpstr>
      <vt:lpstr>'Taguchi L8 Four-Factor'!SN_select</vt:lpstr>
      <vt:lpstr>'Taguchi L8 Four-Factor'!SN_user_select</vt:lpstr>
      <vt:lpstr>'Taguchi L8 Four-Factor'!StDev_user_select</vt:lpstr>
      <vt:lpstr>'Taguchi L8 Four-Factor'!Target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dtill</dc:creator>
  <cp:lastModifiedBy>John Dennis</cp:lastModifiedBy>
  <dcterms:created xsi:type="dcterms:W3CDTF">2019-12-14T20:03:15Z</dcterms:created>
  <dcterms:modified xsi:type="dcterms:W3CDTF">2022-06-29T18:03:36Z</dcterms:modified>
</cp:coreProperties>
</file>